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0_ncr:8100000_{A30CC02D-1946-47C9-9D9B-33E2A98066DF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AUMENTO">Hoja1!$H$4</definedName>
    <definedName name="HORAS">Hoja1!$L$51</definedName>
    <definedName name="TOTAL">Hoja1!$C$45</definedName>
    <definedName name="TOTAL2">Hoja1!$G$45</definedName>
    <definedName name="TOTAL3">Hoja1!$J$45</definedName>
    <definedName name="VALOR">Hoja1!$L$52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M43" i="1"/>
  <c r="M24" i="1"/>
  <c r="M14" i="1"/>
  <c r="O44" i="1"/>
  <c r="P44" i="1" s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15" i="1"/>
  <c r="O16" i="1"/>
  <c r="O17" i="1"/>
  <c r="O18" i="1"/>
  <c r="O19" i="1"/>
  <c r="O20" i="1"/>
  <c r="O21" i="1"/>
  <c r="O22" i="1"/>
  <c r="O23" i="1"/>
  <c r="O9" i="1"/>
  <c r="O10" i="1"/>
  <c r="O11" i="1"/>
  <c r="O12" i="1"/>
  <c r="O13" i="1"/>
  <c r="O7" i="1"/>
  <c r="P8" i="1" s="1"/>
  <c r="J21" i="1"/>
  <c r="Q15" i="1"/>
  <c r="Q21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4" i="1"/>
  <c r="Q9" i="1"/>
  <c r="Q10" i="1"/>
  <c r="Q11" i="1"/>
  <c r="Q12" i="1"/>
  <c r="Q13" i="1"/>
  <c r="Q7" i="1"/>
  <c r="N45" i="1"/>
  <c r="P14" i="1" l="1"/>
  <c r="P24" i="1"/>
  <c r="P43" i="1"/>
  <c r="J44" i="1"/>
  <c r="L49" i="1" l="1"/>
  <c r="C49" i="1" l="1"/>
  <c r="G26" i="1" l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25" i="1"/>
  <c r="J25" i="1" s="1"/>
  <c r="G24" i="1"/>
  <c r="G16" i="1"/>
  <c r="J16" i="1" s="1"/>
  <c r="Q16" i="1" s="1"/>
  <c r="G17" i="1"/>
  <c r="J17" i="1" s="1"/>
  <c r="Q17" i="1" s="1"/>
  <c r="G18" i="1"/>
  <c r="J18" i="1" s="1"/>
  <c r="Q18" i="1" s="1"/>
  <c r="G19" i="1"/>
  <c r="J19" i="1" s="1"/>
  <c r="Q19" i="1" s="1"/>
  <c r="G20" i="1"/>
  <c r="J20" i="1" s="1"/>
  <c r="Q20" i="1" s="1"/>
  <c r="G21" i="1"/>
  <c r="G22" i="1"/>
  <c r="J22" i="1" s="1"/>
  <c r="Q22" i="1" s="1"/>
  <c r="G23" i="1"/>
  <c r="J23" i="1" s="1"/>
  <c r="Q23" i="1" s="1"/>
  <c r="G10" i="1"/>
  <c r="J10" i="1" s="1"/>
  <c r="G11" i="1"/>
  <c r="J11" i="1" s="1"/>
  <c r="G12" i="1"/>
  <c r="J12" i="1" s="1"/>
  <c r="G13" i="1"/>
  <c r="J13" i="1" s="1"/>
  <c r="G14" i="1"/>
  <c r="G15" i="1"/>
  <c r="J15" i="1" s="1"/>
  <c r="G9" i="1"/>
  <c r="J9" i="1" s="1"/>
  <c r="G8" i="1"/>
  <c r="G7" i="1"/>
  <c r="J7" i="1" s="1"/>
  <c r="J45" i="1" l="1"/>
  <c r="H28" i="1"/>
  <c r="H25" i="1"/>
  <c r="C48" i="1"/>
  <c r="D48" i="1" s="1"/>
  <c r="H19" i="1"/>
  <c r="H21" i="1"/>
  <c r="H42" i="1"/>
  <c r="C47" i="1"/>
  <c r="G45" i="1"/>
  <c r="H36" i="1" s="1"/>
  <c r="H27" i="1"/>
  <c r="H37" i="1"/>
  <c r="H38" i="1"/>
  <c r="H9" i="1"/>
  <c r="H11" i="1"/>
  <c r="H29" i="1"/>
  <c r="H30" i="1"/>
  <c r="H33" i="1"/>
  <c r="H39" i="1"/>
  <c r="H31" i="1"/>
  <c r="H40" i="1"/>
  <c r="H32" i="1"/>
  <c r="H18" i="1"/>
  <c r="H10" i="1"/>
  <c r="H16" i="1"/>
  <c r="H23" i="1" l="1"/>
  <c r="H26" i="1"/>
  <c r="H15" i="1"/>
  <c r="H22" i="1"/>
  <c r="L48" i="1"/>
  <c r="H7" i="1"/>
  <c r="H41" i="1"/>
  <c r="H35" i="1"/>
  <c r="H34" i="1"/>
  <c r="H13" i="1"/>
  <c r="H45" i="1"/>
  <c r="H44" i="1"/>
  <c r="D49" i="1"/>
  <c r="H17" i="1"/>
  <c r="H20" i="1"/>
  <c r="H12" i="1"/>
  <c r="L47" i="1"/>
  <c r="L15" i="1"/>
  <c r="D47" i="1"/>
  <c r="C50" i="1"/>
  <c r="D50" i="1" s="1"/>
  <c r="C45" i="1"/>
  <c r="D45" i="1" s="1"/>
  <c r="L23" i="1" l="1"/>
  <c r="L21" i="1"/>
  <c r="L42" i="1"/>
  <c r="L7" i="1"/>
  <c r="M8" i="1" s="1"/>
  <c r="L34" i="1"/>
  <c r="M47" i="1"/>
  <c r="L50" i="1"/>
  <c r="L19" i="1"/>
  <c r="L9" i="1"/>
  <c r="L44" i="1"/>
  <c r="M49" i="1"/>
  <c r="L11" i="1"/>
  <c r="L29" i="1"/>
  <c r="L10" i="1"/>
  <c r="L41" i="1"/>
  <c r="L16" i="1"/>
  <c r="L38" i="1"/>
  <c r="L30" i="1"/>
  <c r="L35" i="1"/>
  <c r="L20" i="1"/>
  <c r="L27" i="1"/>
  <c r="L33" i="1"/>
  <c r="L17" i="1"/>
  <c r="L37" i="1"/>
  <c r="L18" i="1"/>
  <c r="L40" i="1"/>
  <c r="L39" i="1"/>
  <c r="L12" i="1"/>
  <c r="L32" i="1"/>
  <c r="L31" i="1"/>
  <c r="L13" i="1"/>
  <c r="L26" i="1"/>
  <c r="L28" i="1"/>
  <c r="L36" i="1"/>
  <c r="M48" i="1"/>
  <c r="L25" i="1"/>
  <c r="L22" i="1"/>
  <c r="D34" i="1"/>
  <c r="D38" i="1"/>
  <c r="D42" i="1"/>
  <c r="D31" i="1"/>
  <c r="D35" i="1"/>
  <c r="D39" i="1"/>
  <c r="D32" i="1"/>
  <c r="D36" i="1"/>
  <c r="D40" i="1"/>
  <c r="D33" i="1"/>
  <c r="D37" i="1"/>
  <c r="D41" i="1"/>
  <c r="D22" i="1"/>
  <c r="D20" i="1"/>
  <c r="D21" i="1"/>
  <c r="D17" i="1"/>
  <c r="D25" i="1"/>
  <c r="D29" i="1"/>
  <c r="D7" i="1"/>
  <c r="E8" i="1" s="1"/>
  <c r="D13" i="1"/>
  <c r="D18" i="1"/>
  <c r="D26" i="1"/>
  <c r="D30" i="1"/>
  <c r="D10" i="1"/>
  <c r="D15" i="1"/>
  <c r="D19" i="1"/>
  <c r="D27" i="1"/>
  <c r="D11" i="1"/>
  <c r="D16" i="1"/>
  <c r="D23" i="1"/>
  <c r="D28" i="1"/>
  <c r="D12" i="1"/>
  <c r="D9" i="1"/>
  <c r="M50" i="1" l="1"/>
  <c r="L52" i="1"/>
  <c r="L45" i="1"/>
  <c r="E43" i="1"/>
  <c r="E24" i="1"/>
  <c r="E14" i="1"/>
  <c r="E45" i="1" s="1"/>
  <c r="R15" i="1" l="1"/>
  <c r="R36" i="1"/>
  <c r="R26" i="1"/>
  <c r="R11" i="1"/>
  <c r="R28" i="1"/>
  <c r="R42" i="1"/>
  <c r="R38" i="1"/>
  <c r="R35" i="1"/>
  <c r="R33" i="1"/>
  <c r="R30" i="1"/>
  <c r="R27" i="1"/>
  <c r="R13" i="1"/>
  <c r="R25" i="1"/>
  <c r="R40" i="1"/>
  <c r="R39" i="1"/>
  <c r="R31" i="1"/>
  <c r="R34" i="1"/>
  <c r="R21" i="1"/>
  <c r="R10" i="1"/>
  <c r="R41" i="1"/>
  <c r="R9" i="1"/>
  <c r="R37" i="1"/>
  <c r="R32" i="1"/>
  <c r="R7" i="1"/>
  <c r="R29" i="1"/>
  <c r="R12" i="1"/>
  <c r="R44" i="1"/>
  <c r="R17" i="1"/>
  <c r="R18" i="1"/>
  <c r="R20" i="1"/>
  <c r="R23" i="1"/>
  <c r="R16" i="1"/>
  <c r="R19" i="1"/>
  <c r="R22" i="1"/>
  <c r="M45" i="1"/>
</calcChain>
</file>

<file path=xl/sharedStrings.xml><?xml version="1.0" encoding="utf-8"?>
<sst xmlns="http://schemas.openxmlformats.org/spreadsheetml/2006/main" count="114" uniqueCount="75">
  <si>
    <t>CLIENTE</t>
  </si>
  <si>
    <t>VENTAS</t>
  </si>
  <si>
    <t>% S/TOTAL</t>
  </si>
  <si>
    <t>AAA</t>
  </si>
  <si>
    <t>A</t>
  </si>
  <si>
    <t>C</t>
  </si>
  <si>
    <t>B</t>
  </si>
  <si>
    <t>TOTAL CLIENTES AAA+A:</t>
  </si>
  <si>
    <t>TOTAL CLIENTES B+C:</t>
  </si>
  <si>
    <t>% x TIPO</t>
  </si>
  <si>
    <t>AÑO ANTERIOR</t>
  </si>
  <si>
    <t>NUEVO AÑO</t>
  </si>
  <si>
    <t>% AUMENTO:</t>
  </si>
  <si>
    <t>P</t>
  </si>
  <si>
    <t>ALM. REUNIDOS</t>
  </si>
  <si>
    <t>DISTR. GONZALEZ</t>
  </si>
  <si>
    <t>ANTONIO SÁNCHEZ</t>
  </si>
  <si>
    <t>EL EJIDO S. L.</t>
  </si>
  <si>
    <t>ALM. DE LEVANTE</t>
  </si>
  <si>
    <t>ALICANTINA MENAJE</t>
  </si>
  <si>
    <t>OROZCO  S. L.</t>
  </si>
  <si>
    <t>SUM. INDUSTRIALES</t>
  </si>
  <si>
    <t>ALBORNOZ E HIJOS</t>
  </si>
  <si>
    <t>LA MURCIANA S. L.</t>
  </si>
  <si>
    <t>LÁCTICOS ANDRÉS</t>
  </si>
  <si>
    <t>FERNANDO LÓPEZ S.L.</t>
  </si>
  <si>
    <t>ANDRÉS TAMARIT S. L.</t>
  </si>
  <si>
    <t>ALM. DEL PARQUE S. A.</t>
  </si>
  <si>
    <t>PEPE SÁNCHEZ  S. L.</t>
  </si>
  <si>
    <t>JUAN A. NAVARRO</t>
  </si>
  <si>
    <t>DISTR. PACO INIESTA</t>
  </si>
  <si>
    <t>SUC. JUAN NAVARRO</t>
  </si>
  <si>
    <t>FRUTOS REUNIDOS</t>
  </si>
  <si>
    <t>SEBASTIÁN ASOCIADOS</t>
  </si>
  <si>
    <t>DISTR. LEONESA</t>
  </si>
  <si>
    <t>ALM. PINTO S. L.</t>
  </si>
  <si>
    <t>VERÓNICA PÉREZ</t>
  </si>
  <si>
    <t>GREGORIO ÁLVAREZ</t>
  </si>
  <si>
    <t>VDA. DE JOSE GÓMEZ</t>
  </si>
  <si>
    <t>WENCESLAO ORTEGA</t>
  </si>
  <si>
    <t>ANDRÉS MURILLO</t>
  </si>
  <si>
    <t>HORTALIZAS DE LEVANTE</t>
  </si>
  <si>
    <t>JOSE SEPÚLVEDA</t>
  </si>
  <si>
    <t>FRANCISCO VALERO</t>
  </si>
  <si>
    <t>ISABEL GARCIA GARCIA</t>
  </si>
  <si>
    <t>TOMÁS E HIJOS  S. L.</t>
  </si>
  <si>
    <t>CLIENTES VARIOS</t>
  </si>
  <si>
    <t>TIPO</t>
  </si>
  <si>
    <t>PRESUP.</t>
  </si>
  <si>
    <t>CLIENTES POTENCIALES</t>
  </si>
  <si>
    <t>S/ PRESUPUESTO:</t>
  </si>
  <si>
    <t>TOTAL CLIENTES P:</t>
  </si>
  <si>
    <t>IMPORTE</t>
  </si>
  <si>
    <t>PRESUP. TUS INGRESOS BRUTOS</t>
  </si>
  <si>
    <t>AAA+A:</t>
  </si>
  <si>
    <t xml:space="preserve"> B+C:</t>
  </si>
  <si>
    <t xml:space="preserve"> P:</t>
  </si>
  <si>
    <t>TOTAL HORAS/AÑO:</t>
  </si>
  <si>
    <t>IMPTE. MEDIO HORA €</t>
  </si>
  <si>
    <t>%</t>
  </si>
  <si>
    <t>HORAS</t>
  </si>
  <si>
    <t>IMPTE.</t>
  </si>
  <si>
    <t>HORA</t>
  </si>
  <si>
    <t>DIFER.</t>
  </si>
  <si>
    <t>D. PRESUPUESTO BÁSICO DE A+B+C POR CLIENTE + TU MARGEN BRUTO</t>
  </si>
  <si>
    <t>VALOR REAL BRUTO x CLIENTE.</t>
  </si>
  <si>
    <t>CIENTE</t>
  </si>
  <si>
    <t>% HORAS</t>
  </si>
  <si>
    <t>S/TOTAL</t>
  </si>
  <si>
    <t>x TIPO</t>
  </si>
  <si>
    <t>D. VALOR BRUTO x CLIENTE</t>
  </si>
  <si>
    <t>*1</t>
  </si>
  <si>
    <t>*2</t>
  </si>
  <si>
    <t>*3</t>
  </si>
  <si>
    <t>*4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</si>
</sst>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FF"/>
        <bgColor indexed="64"/>
      </patternFill>
    </fill>
  </fills>
  <borders count="69">
    <border>
      <left/>
      <right/>
      <top/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10" fontId="0" fillId="5" borderId="2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0" fillId="5" borderId="4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5" xfId="0" applyFill="1" applyBorder="1"/>
    <xf numFmtId="0" fontId="0" fillId="2" borderId="17" xfId="0" applyFill="1" applyBorder="1"/>
    <xf numFmtId="0" fontId="0" fillId="3" borderId="18" xfId="0" applyFill="1" applyBorder="1"/>
    <xf numFmtId="0" fontId="0" fillId="4" borderId="18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16" xfId="0" applyFill="1" applyBorder="1"/>
    <xf numFmtId="3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2" borderId="21" xfId="0" applyNumberFormat="1" applyFill="1" applyBorder="1"/>
    <xf numFmtId="10" fontId="0" fillId="2" borderId="21" xfId="0" applyNumberFormat="1" applyFill="1" applyBorder="1"/>
    <xf numFmtId="3" fontId="0" fillId="2" borderId="22" xfId="0" applyNumberFormat="1" applyFill="1" applyBorder="1"/>
    <xf numFmtId="10" fontId="0" fillId="2" borderId="22" xfId="0" applyNumberFormat="1" applyFill="1" applyBorder="1"/>
    <xf numFmtId="10" fontId="1" fillId="2" borderId="22" xfId="0" applyNumberFormat="1" applyFont="1" applyFill="1" applyBorder="1"/>
    <xf numFmtId="3" fontId="0" fillId="3" borderId="23" xfId="0" applyNumberFormat="1" applyFill="1" applyBorder="1"/>
    <xf numFmtId="10" fontId="0" fillId="3" borderId="23" xfId="0" applyNumberFormat="1" applyFill="1" applyBorder="1"/>
    <xf numFmtId="10" fontId="1" fillId="3" borderId="23" xfId="0" applyNumberFormat="1" applyFont="1" applyFill="1" applyBorder="1"/>
    <xf numFmtId="3" fontId="0" fillId="4" borderId="23" xfId="0" applyNumberFormat="1" applyFill="1" applyBorder="1"/>
    <xf numFmtId="10" fontId="0" fillId="4" borderId="23" xfId="0" applyNumberFormat="1" applyFill="1" applyBorder="1"/>
    <xf numFmtId="10" fontId="1" fillId="4" borderId="23" xfId="0" applyNumberFormat="1" applyFont="1" applyFill="1" applyBorder="1"/>
    <xf numFmtId="3" fontId="0" fillId="5" borderId="23" xfId="0" applyNumberFormat="1" applyFill="1" applyBorder="1"/>
    <xf numFmtId="10" fontId="0" fillId="5" borderId="23" xfId="0" applyNumberFormat="1" applyFill="1" applyBorder="1"/>
    <xf numFmtId="3" fontId="0" fillId="5" borderId="24" xfId="0" applyNumberFormat="1" applyFill="1" applyBorder="1"/>
    <xf numFmtId="10" fontId="0" fillId="5" borderId="24" xfId="0" applyNumberFormat="1" applyFill="1" applyBorder="1"/>
    <xf numFmtId="3" fontId="0" fillId="5" borderId="20" xfId="0" applyNumberFormat="1" applyFill="1" applyBorder="1"/>
    <xf numFmtId="10" fontId="0" fillId="5" borderId="20" xfId="0" applyNumberFormat="1" applyFill="1" applyBorder="1"/>
    <xf numFmtId="10" fontId="1" fillId="5" borderId="20" xfId="0" applyNumberFormat="1" applyFont="1" applyFill="1" applyBorder="1"/>
    <xf numFmtId="0" fontId="1" fillId="0" borderId="27" xfId="0" applyFont="1" applyBorder="1" applyAlignment="1">
      <alignment horizontal="center"/>
    </xf>
    <xf numFmtId="4" fontId="4" fillId="0" borderId="29" xfId="0" applyNumberFormat="1" applyFont="1" applyBorder="1" applyAlignment="1"/>
    <xf numFmtId="10" fontId="1" fillId="2" borderId="10" xfId="0" applyNumberFormat="1" applyFont="1" applyFill="1" applyBorder="1"/>
    <xf numFmtId="3" fontId="4" fillId="0" borderId="28" xfId="0" applyNumberFormat="1" applyFont="1" applyBorder="1" applyAlignment="1"/>
    <xf numFmtId="3" fontId="1" fillId="0" borderId="26" xfId="0" applyNumberFormat="1" applyFont="1" applyBorder="1" applyAlignment="1">
      <alignment horizontal="center"/>
    </xf>
    <xf numFmtId="3" fontId="0" fillId="5" borderId="26" xfId="0" applyNumberFormat="1" applyFill="1" applyBorder="1"/>
    <xf numFmtId="3" fontId="0" fillId="2" borderId="31" xfId="0" applyNumberFormat="1" applyFill="1" applyBorder="1"/>
    <xf numFmtId="3" fontId="0" fillId="2" borderId="30" xfId="0" applyNumberFormat="1" applyFill="1" applyBorder="1"/>
    <xf numFmtId="3" fontId="0" fillId="3" borderId="30" xfId="0" applyNumberFormat="1" applyFill="1" applyBorder="1"/>
    <xf numFmtId="3" fontId="0" fillId="4" borderId="30" xfId="0" applyNumberFormat="1" applyFill="1" applyBorder="1"/>
    <xf numFmtId="3" fontId="0" fillId="5" borderId="30" xfId="0" applyNumberFormat="1" applyFill="1" applyBorder="1"/>
    <xf numFmtId="10" fontId="2" fillId="0" borderId="0" xfId="0" applyNumberFormat="1" applyFont="1" applyAlignment="1">
      <alignment horizontal="center"/>
    </xf>
    <xf numFmtId="3" fontId="2" fillId="0" borderId="36" xfId="0" applyNumberFormat="1" applyFont="1" applyBorder="1"/>
    <xf numFmtId="10" fontId="2" fillId="0" borderId="34" xfId="0" applyNumberFormat="1" applyFont="1" applyBorder="1"/>
    <xf numFmtId="10" fontId="2" fillId="0" borderId="35" xfId="0" applyNumberFormat="1" applyFont="1" applyBorder="1"/>
    <xf numFmtId="10" fontId="5" fillId="6" borderId="33" xfId="0" applyNumberFormat="1" applyFont="1" applyFill="1" applyBorder="1"/>
    <xf numFmtId="0" fontId="5" fillId="6" borderId="32" xfId="0" applyFont="1" applyFill="1" applyBorder="1"/>
    <xf numFmtId="3" fontId="5" fillId="6" borderId="33" xfId="0" applyNumberFormat="1" applyFont="1" applyFill="1" applyBorder="1"/>
    <xf numFmtId="10" fontId="5" fillId="6" borderId="37" xfId="0" applyNumberFormat="1" applyFont="1" applyFill="1" applyBorder="1" applyAlignment="1">
      <alignment horizontal="center"/>
    </xf>
    <xf numFmtId="3" fontId="5" fillId="6" borderId="38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0" borderId="39" xfId="0" applyBorder="1"/>
    <xf numFmtId="0" fontId="1" fillId="0" borderId="40" xfId="0" applyFont="1" applyBorder="1" applyAlignment="1">
      <alignment horizontal="right"/>
    </xf>
    <xf numFmtId="3" fontId="1" fillId="0" borderId="40" xfId="0" applyNumberFormat="1" applyFont="1" applyBorder="1"/>
    <xf numFmtId="10" fontId="1" fillId="3" borderId="41" xfId="0" applyNumberFormat="1" applyFont="1" applyFill="1" applyBorder="1"/>
    <xf numFmtId="0" fontId="1" fillId="0" borderId="0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10" fontId="0" fillId="2" borderId="46" xfId="0" applyNumberFormat="1" applyFill="1" applyBorder="1"/>
    <xf numFmtId="3" fontId="2" fillId="0" borderId="47" xfId="0" applyNumberFormat="1" applyFont="1" applyBorder="1"/>
    <xf numFmtId="10" fontId="1" fillId="3" borderId="48" xfId="0" applyNumberFormat="1" applyFont="1" applyFill="1" applyBorder="1"/>
    <xf numFmtId="10" fontId="1" fillId="4" borderId="48" xfId="0" applyNumberFormat="1" applyFont="1" applyFill="1" applyBorder="1"/>
    <xf numFmtId="10" fontId="2" fillId="0" borderId="49" xfId="0" applyNumberFormat="1" applyFont="1" applyBorder="1"/>
    <xf numFmtId="0" fontId="0" fillId="2" borderId="23" xfId="0" applyFill="1" applyBorder="1"/>
    <xf numFmtId="10" fontId="0" fillId="2" borderId="50" xfId="0" applyNumberFormat="1" applyFill="1" applyBorder="1"/>
    <xf numFmtId="3" fontId="0" fillId="2" borderId="18" xfId="0" applyNumberFormat="1" applyFill="1" applyBorder="1"/>
    <xf numFmtId="10" fontId="1" fillId="2" borderId="48" xfId="0" applyNumberFormat="1" applyFont="1" applyFill="1" applyBorder="1"/>
    <xf numFmtId="10" fontId="0" fillId="3" borderId="48" xfId="0" applyNumberFormat="1" applyFill="1" applyBorder="1"/>
    <xf numFmtId="3" fontId="0" fillId="3" borderId="18" xfId="0" applyNumberFormat="1" applyFill="1" applyBorder="1"/>
    <xf numFmtId="0" fontId="0" fillId="3" borderId="23" xfId="0" applyFill="1" applyBorder="1"/>
    <xf numFmtId="3" fontId="0" fillId="4" borderId="18" xfId="0" applyNumberFormat="1" applyFill="1" applyBorder="1"/>
    <xf numFmtId="0" fontId="0" fillId="4" borderId="48" xfId="0" applyFill="1" applyBorder="1"/>
    <xf numFmtId="0" fontId="0" fillId="4" borderId="23" xfId="0" applyFill="1" applyBorder="1"/>
    <xf numFmtId="3" fontId="0" fillId="5" borderId="18" xfId="0" applyNumberFormat="1" applyFill="1" applyBorder="1"/>
    <xf numFmtId="0" fontId="0" fillId="5" borderId="48" xfId="0" applyFill="1" applyBorder="1"/>
    <xf numFmtId="3" fontId="0" fillId="5" borderId="42" xfId="0" applyNumberFormat="1" applyFill="1" applyBorder="1"/>
    <xf numFmtId="0" fontId="0" fillId="5" borderId="51" xfId="0" applyFill="1" applyBorder="1"/>
    <xf numFmtId="10" fontId="1" fillId="5" borderId="46" xfId="0" applyNumberFormat="1" applyFont="1" applyFill="1" applyBorder="1"/>
    <xf numFmtId="10" fontId="5" fillId="6" borderId="29" xfId="0" applyNumberFormat="1" applyFont="1" applyFill="1" applyBorder="1"/>
    <xf numFmtId="10" fontId="1" fillId="8" borderId="34" xfId="0" applyNumberFormat="1" applyFont="1" applyFill="1" applyBorder="1"/>
    <xf numFmtId="3" fontId="2" fillId="0" borderId="9" xfId="0" applyNumberFormat="1" applyFont="1" applyBorder="1"/>
    <xf numFmtId="10" fontId="2" fillId="4" borderId="11" xfId="0" applyNumberFormat="1" applyFont="1" applyFill="1" applyBorder="1"/>
    <xf numFmtId="0" fontId="1" fillId="0" borderId="52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5" fillId="7" borderId="0" xfId="0" applyFont="1" applyFill="1" applyBorder="1" applyAlignment="1">
      <alignment horizontal="center"/>
    </xf>
    <xf numFmtId="3" fontId="5" fillId="7" borderId="0" xfId="0" applyNumberFormat="1" applyFont="1" applyFill="1"/>
    <xf numFmtId="0" fontId="5" fillId="7" borderId="0" xfId="0" applyFont="1" applyFill="1"/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/>
    <xf numFmtId="0" fontId="1" fillId="0" borderId="54" xfId="0" applyFont="1" applyBorder="1" applyAlignment="1">
      <alignment horizontal="center"/>
    </xf>
    <xf numFmtId="10" fontId="0" fillId="2" borderId="55" xfId="0" applyNumberFormat="1" applyFill="1" applyBorder="1"/>
    <xf numFmtId="0" fontId="0" fillId="2" borderId="56" xfId="0" applyFill="1" applyBorder="1"/>
    <xf numFmtId="10" fontId="0" fillId="3" borderId="57" xfId="0" applyNumberFormat="1" applyFill="1" applyBorder="1"/>
    <xf numFmtId="10" fontId="0" fillId="4" borderId="57" xfId="0" applyNumberFormat="1" applyFill="1" applyBorder="1"/>
    <xf numFmtId="10" fontId="0" fillId="5" borderId="57" xfId="0" applyNumberFormat="1" applyFill="1" applyBorder="1"/>
    <xf numFmtId="10" fontId="0" fillId="5" borderId="58" xfId="0" applyNumberFormat="1" applyFill="1" applyBorder="1"/>
    <xf numFmtId="0" fontId="0" fillId="5" borderId="54" xfId="0" applyFill="1" applyBorder="1"/>
    <xf numFmtId="10" fontId="5" fillId="6" borderId="56" xfId="0" applyNumberFormat="1" applyFont="1" applyFill="1" applyBorder="1"/>
    <xf numFmtId="10" fontId="2" fillId="0" borderId="37" xfId="0" applyNumberFormat="1" applyFont="1" applyBorder="1"/>
    <xf numFmtId="0" fontId="0" fillId="8" borderId="0" xfId="0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10" fontId="0" fillId="8" borderId="0" xfId="0" applyNumberFormat="1" applyFill="1" applyBorder="1"/>
    <xf numFmtId="0" fontId="0" fillId="8" borderId="0" xfId="0" applyFill="1" applyBorder="1"/>
    <xf numFmtId="10" fontId="5" fillId="8" borderId="0" xfId="0" applyNumberFormat="1" applyFont="1" applyFill="1" applyBorder="1"/>
    <xf numFmtId="10" fontId="2" fillId="8" borderId="0" xfId="0" applyNumberFormat="1" applyFont="1" applyFill="1" applyBorder="1"/>
    <xf numFmtId="0" fontId="0" fillId="0" borderId="59" xfId="0" applyBorder="1"/>
    <xf numFmtId="3" fontId="2" fillId="0" borderId="0" xfId="0" applyNumberFormat="1" applyFont="1" applyBorder="1"/>
    <xf numFmtId="0" fontId="2" fillId="0" borderId="60" xfId="0" applyFont="1" applyBorder="1"/>
    <xf numFmtId="3" fontId="2" fillId="0" borderId="61" xfId="0" applyNumberFormat="1" applyFont="1" applyBorder="1" applyAlignment="1">
      <alignment horizontal="right"/>
    </xf>
    <xf numFmtId="0" fontId="2" fillId="0" borderId="62" xfId="0" applyFont="1" applyBorder="1"/>
    <xf numFmtId="0" fontId="7" fillId="7" borderId="63" xfId="0" applyFont="1" applyFill="1" applyBorder="1"/>
    <xf numFmtId="3" fontId="6" fillId="7" borderId="64" xfId="0" applyNumberFormat="1" applyFont="1" applyFill="1" applyBorder="1" applyAlignment="1">
      <alignment horizontal="right"/>
    </xf>
    <xf numFmtId="164" fontId="6" fillId="7" borderId="65" xfId="0" applyNumberFormat="1" applyFont="1" applyFill="1" applyBorder="1"/>
    <xf numFmtId="3" fontId="1" fillId="0" borderId="0" xfId="0" applyNumberFormat="1" applyFont="1" applyBorder="1" applyAlignment="1">
      <alignment horizontal="center"/>
    </xf>
    <xf numFmtId="3" fontId="2" fillId="0" borderId="66" xfId="0" applyNumberFormat="1" applyFont="1" applyBorder="1"/>
    <xf numFmtId="0" fontId="0" fillId="0" borderId="0" xfId="0" applyBorder="1"/>
    <xf numFmtId="3" fontId="2" fillId="0" borderId="67" xfId="0" applyNumberFormat="1" applyFont="1" applyBorder="1" applyAlignment="1">
      <alignment horizontal="right"/>
    </xf>
    <xf numFmtId="3" fontId="6" fillId="7" borderId="68" xfId="0" applyNumberFormat="1" applyFont="1" applyFill="1" applyBorder="1" applyAlignment="1">
      <alignment horizontal="right"/>
    </xf>
    <xf numFmtId="3" fontId="0" fillId="2" borderId="43" xfId="0" applyNumberFormat="1" applyFill="1" applyBorder="1"/>
    <xf numFmtId="3" fontId="5" fillId="6" borderId="28" xfId="0" applyNumberFormat="1" applyFont="1" applyFill="1" applyBorder="1"/>
    <xf numFmtId="3" fontId="0" fillId="2" borderId="23" xfId="0" applyNumberFormat="1" applyFill="1" applyBorder="1"/>
    <xf numFmtId="8" fontId="0" fillId="0" borderId="0" xfId="0" applyNumberFormat="1"/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10" fontId="0" fillId="2" borderId="23" xfId="0" applyNumberFormat="1" applyFill="1" applyBorder="1"/>
    <xf numFmtId="0" fontId="1" fillId="0" borderId="51" xfId="0" applyFont="1" applyFill="1" applyBorder="1" applyAlignment="1">
      <alignment horizontal="center"/>
    </xf>
    <xf numFmtId="10" fontId="1" fillId="2" borderId="23" xfId="0" applyNumberFormat="1" applyFont="1" applyFill="1" applyBorder="1"/>
    <xf numFmtId="164" fontId="0" fillId="2" borderId="21" xfId="0" applyNumberFormat="1" applyFill="1" applyBorder="1"/>
    <xf numFmtId="8" fontId="0" fillId="2" borderId="1" xfId="0" applyNumberFormat="1" applyFill="1" applyBorder="1"/>
    <xf numFmtId="0" fontId="0" fillId="2" borderId="18" xfId="0" applyFill="1" applyBorder="1"/>
    <xf numFmtId="164" fontId="0" fillId="2" borderId="23" xfId="0" applyNumberFormat="1" applyFill="1" applyBorder="1"/>
    <xf numFmtId="8" fontId="0" fillId="2" borderId="2" xfId="0" applyNumberFormat="1" applyFill="1" applyBorder="1"/>
    <xf numFmtId="164" fontId="0" fillId="3" borderId="23" xfId="0" applyNumberFormat="1" applyFill="1" applyBorder="1"/>
    <xf numFmtId="8" fontId="0" fillId="3" borderId="2" xfId="0" applyNumberFormat="1" applyFill="1" applyBorder="1"/>
    <xf numFmtId="164" fontId="0" fillId="4" borderId="23" xfId="0" applyNumberFormat="1" applyFill="1" applyBorder="1"/>
    <xf numFmtId="8" fontId="0" fillId="4" borderId="2" xfId="0" applyNumberFormat="1" applyFill="1" applyBorder="1"/>
    <xf numFmtId="0" fontId="0" fillId="5" borderId="23" xfId="0" applyFill="1" applyBorder="1"/>
    <xf numFmtId="164" fontId="0" fillId="5" borderId="23" xfId="0" applyNumberFormat="1" applyFill="1" applyBorder="1"/>
    <xf numFmtId="8" fontId="0" fillId="5" borderId="2" xfId="0" applyNumberFormat="1" applyFill="1" applyBorder="1"/>
    <xf numFmtId="164" fontId="0" fillId="5" borderId="20" xfId="0" applyNumberFormat="1" applyFill="1" applyBorder="1"/>
    <xf numFmtId="8" fontId="0" fillId="5" borderId="3" xfId="0" applyNumberFormat="1" applyFill="1" applyBorder="1"/>
    <xf numFmtId="164" fontId="5" fillId="6" borderId="33" xfId="0" applyNumberFormat="1" applyFont="1" applyFill="1" applyBorder="1"/>
    <xf numFmtId="8" fontId="5" fillId="8" borderId="37" xfId="0" applyNumberFormat="1" applyFont="1" applyFill="1" applyBorder="1"/>
    <xf numFmtId="2" fontId="1" fillId="0" borderId="51" xfId="0" applyNumberFormat="1" applyFont="1" applyBorder="1" applyAlignment="1">
      <alignment horizontal="center"/>
    </xf>
    <xf numFmtId="10" fontId="0" fillId="8" borderId="0" xfId="0" applyNumberForma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6" fillId="7" borderId="43" xfId="0" applyNumberFormat="1" applyFont="1" applyFill="1" applyBorder="1" applyAlignment="1">
      <alignment horizontal="center"/>
    </xf>
    <xf numFmtId="3" fontId="6" fillId="7" borderId="44" xfId="0" applyNumberFormat="1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66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Layout" zoomScaleNormal="100" workbookViewId="0">
      <selection activeCell="I38" sqref="I38"/>
    </sheetView>
  </sheetViews>
  <sheetFormatPr baseColWidth="10" defaultRowHeight="15" x14ac:dyDescent="0.25"/>
  <cols>
    <col min="2" max="2" width="23.42578125" customWidth="1"/>
    <col min="3" max="3" width="8.42578125" style="1" bestFit="1" customWidth="1"/>
    <col min="4" max="4" width="10.42578125" bestFit="1" customWidth="1"/>
    <col min="5" max="5" width="9" bestFit="1" customWidth="1"/>
    <col min="6" max="6" width="10.5703125" style="2" customWidth="1"/>
    <col min="7" max="7" width="13" style="1" bestFit="1" customWidth="1"/>
    <col min="8" max="8" width="10.42578125" bestFit="1" customWidth="1"/>
    <col min="9" max="9" width="10.42578125" customWidth="1"/>
    <col min="10" max="10" width="11.42578125" style="1"/>
    <col min="11" max="11" width="3.85546875" style="1" customWidth="1"/>
    <col min="14" max="14" width="7.140625" bestFit="1" customWidth="1"/>
    <col min="15" max="15" width="9.140625" bestFit="1" customWidth="1"/>
    <col min="16" max="16" width="10.42578125" bestFit="1" customWidth="1"/>
    <col min="17" max="17" width="8" bestFit="1" customWidth="1"/>
    <col min="18" max="18" width="8" style="134" bestFit="1" customWidth="1"/>
  </cols>
  <sheetData>
    <row r="1" spans="2:18" ht="4.5" customHeight="1" thickBot="1" x14ac:dyDescent="0.3"/>
    <row r="2" spans="2:18" ht="20.25" thickTop="1" thickBot="1" x14ac:dyDescent="0.35">
      <c r="B2" s="158" t="s">
        <v>64</v>
      </c>
      <c r="C2" s="159"/>
      <c r="D2" s="159"/>
      <c r="E2" s="159"/>
      <c r="F2" s="159"/>
      <c r="G2" s="159"/>
      <c r="H2" s="160"/>
      <c r="I2" s="100"/>
      <c r="J2" s="170" t="s">
        <v>70</v>
      </c>
      <c r="K2" s="171"/>
      <c r="L2" s="171"/>
      <c r="M2" s="171"/>
      <c r="N2" s="171"/>
      <c r="O2" s="171"/>
      <c r="P2" s="171"/>
      <c r="Q2" s="171"/>
      <c r="R2" s="172"/>
    </row>
    <row r="3" spans="2:18" ht="4.5" customHeight="1" thickTop="1" thickBot="1" x14ac:dyDescent="0.3"/>
    <row r="4" spans="2:18" ht="15.75" customHeight="1" thickTop="1" thickBot="1" x14ac:dyDescent="0.3">
      <c r="G4" s="47" t="s">
        <v>12</v>
      </c>
      <c r="H4" s="45">
        <v>3</v>
      </c>
      <c r="I4" s="101"/>
      <c r="N4" s="169" t="s">
        <v>65</v>
      </c>
      <c r="O4" s="169"/>
      <c r="P4" s="169"/>
      <c r="Q4" s="169"/>
      <c r="R4" s="169"/>
    </row>
    <row r="5" spans="2:18" ht="15.75" customHeight="1" thickTop="1" x14ac:dyDescent="0.25">
      <c r="B5" s="161" t="s">
        <v>10</v>
      </c>
      <c r="C5" s="162"/>
      <c r="D5" s="162"/>
      <c r="E5" s="162"/>
      <c r="F5" s="162"/>
      <c r="G5" s="163" t="s">
        <v>11</v>
      </c>
      <c r="H5" s="164"/>
      <c r="I5" s="112"/>
      <c r="J5" s="165" t="s">
        <v>53</v>
      </c>
      <c r="K5" s="166"/>
      <c r="L5" s="167"/>
      <c r="M5" s="168"/>
      <c r="N5" s="135" t="s">
        <v>60</v>
      </c>
      <c r="O5" s="156" t="s">
        <v>67</v>
      </c>
      <c r="P5" s="156" t="s">
        <v>67</v>
      </c>
      <c r="Q5" s="156" t="s">
        <v>61</v>
      </c>
    </row>
    <row r="6" spans="2:18" ht="15.75" thickBot="1" x14ac:dyDescent="0.3">
      <c r="B6" s="15" t="s">
        <v>0</v>
      </c>
      <c r="C6" s="24" t="s">
        <v>1</v>
      </c>
      <c r="D6" s="25" t="s">
        <v>2</v>
      </c>
      <c r="E6" s="25" t="s">
        <v>9</v>
      </c>
      <c r="F6" s="16" t="s">
        <v>47</v>
      </c>
      <c r="G6" s="48" t="s">
        <v>48</v>
      </c>
      <c r="H6" s="102" t="s">
        <v>2</v>
      </c>
      <c r="I6" s="113"/>
      <c r="J6" s="70" t="s">
        <v>52</v>
      </c>
      <c r="K6" s="126" t="s">
        <v>59</v>
      </c>
      <c r="L6" s="69" t="s">
        <v>2</v>
      </c>
      <c r="M6" s="44" t="s">
        <v>9</v>
      </c>
      <c r="N6" s="135" t="s">
        <v>66</v>
      </c>
      <c r="O6" s="138" t="s">
        <v>68</v>
      </c>
      <c r="P6" s="138" t="s">
        <v>69</v>
      </c>
      <c r="Q6" s="138" t="s">
        <v>62</v>
      </c>
      <c r="R6" s="136" t="s">
        <v>63</v>
      </c>
    </row>
    <row r="7" spans="2:18" ht="15.75" thickTop="1" x14ac:dyDescent="0.25">
      <c r="B7" s="17" t="s">
        <v>14</v>
      </c>
      <c r="C7" s="26">
        <v>201127.59</v>
      </c>
      <c r="D7" s="27">
        <f>C7/TOTAL</f>
        <v>0.28467537425465728</v>
      </c>
      <c r="E7" s="27"/>
      <c r="F7" s="3" t="s">
        <v>3</v>
      </c>
      <c r="G7" s="50">
        <f t="shared" ref="G7:G42" si="0">ROUND(C7+(C7*AUMENTO/100),0)</f>
        <v>207161</v>
      </c>
      <c r="H7" s="103">
        <f>G7/TOTAL2</f>
        <v>0.27340299031427467</v>
      </c>
      <c r="I7" s="157" t="s">
        <v>71</v>
      </c>
      <c r="J7" s="131">
        <f>G7*K7/100</f>
        <v>6214.83</v>
      </c>
      <c r="K7" s="26">
        <v>3</v>
      </c>
      <c r="L7" s="77">
        <f>J7/TOTAL3</f>
        <v>0.1912685003093002</v>
      </c>
      <c r="M7" s="71"/>
      <c r="N7" s="17">
        <v>96</v>
      </c>
      <c r="O7" s="27">
        <f>N7/HORAS</f>
        <v>0.16</v>
      </c>
      <c r="P7" s="27"/>
      <c r="Q7" s="140">
        <f>J7/N7</f>
        <v>64.737812500000004</v>
      </c>
      <c r="R7" s="141">
        <f>Q7-VALOR</f>
        <v>10.583312500000012</v>
      </c>
    </row>
    <row r="8" spans="2:18" x14ac:dyDescent="0.25">
      <c r="B8" s="18"/>
      <c r="C8" s="28"/>
      <c r="D8" s="29"/>
      <c r="E8" s="30">
        <f>SUM(D7:D8)</f>
        <v>0.28467537425465728</v>
      </c>
      <c r="F8" s="9"/>
      <c r="G8" s="51">
        <f t="shared" si="0"/>
        <v>0</v>
      </c>
      <c r="H8" s="104"/>
      <c r="I8" s="115"/>
      <c r="J8" s="78"/>
      <c r="K8" s="133"/>
      <c r="L8" s="76"/>
      <c r="M8" s="79">
        <f>SUM(L7:L8)</f>
        <v>0.1912685003093002</v>
      </c>
      <c r="N8" s="142"/>
      <c r="O8" s="137"/>
      <c r="P8" s="139">
        <f>SUM(O7:O8)</f>
        <v>0.16</v>
      </c>
      <c r="Q8" s="143"/>
      <c r="R8" s="144"/>
    </row>
    <row r="9" spans="2:18" x14ac:dyDescent="0.25">
      <c r="B9" s="19" t="s">
        <v>15</v>
      </c>
      <c r="C9" s="31">
        <v>73760</v>
      </c>
      <c r="D9" s="32">
        <f t="shared" ref="D9:D42" si="1">C9/TOTAL</f>
        <v>0.10439967786131939</v>
      </c>
      <c r="E9" s="32"/>
      <c r="F9" s="4" t="s">
        <v>4</v>
      </c>
      <c r="G9" s="52">
        <f t="shared" si="0"/>
        <v>75973</v>
      </c>
      <c r="H9" s="105">
        <f>G9/TOTAL2</f>
        <v>0.10026619577597322</v>
      </c>
      <c r="I9" s="157" t="s">
        <v>71</v>
      </c>
      <c r="J9" s="81">
        <f>G9*K9/100</f>
        <v>3798.65</v>
      </c>
      <c r="K9" s="31">
        <v>5</v>
      </c>
      <c r="L9" s="32">
        <f>J9/TOTAL3</f>
        <v>0.11690779775149494</v>
      </c>
      <c r="M9" s="80"/>
      <c r="N9" s="19">
        <v>24</v>
      </c>
      <c r="O9" s="32">
        <f>N9/HORAS</f>
        <v>0.04</v>
      </c>
      <c r="P9" s="32"/>
      <c r="Q9" s="145">
        <f>J9/N9</f>
        <v>158.27708333333334</v>
      </c>
      <c r="R9" s="146">
        <f>Q9-VALOR</f>
        <v>104.12258333333335</v>
      </c>
    </row>
    <row r="10" spans="2:18" x14ac:dyDescent="0.25">
      <c r="B10" s="19" t="s">
        <v>16</v>
      </c>
      <c r="C10" s="31">
        <v>62793</v>
      </c>
      <c r="D10" s="32">
        <f t="shared" si="1"/>
        <v>8.8877019684731939E-2</v>
      </c>
      <c r="E10" s="32"/>
      <c r="F10" s="4" t="s">
        <v>4</v>
      </c>
      <c r="G10" s="52">
        <f t="shared" si="0"/>
        <v>64677</v>
      </c>
      <c r="H10" s="105">
        <f>G10/TOTAL2</f>
        <v>8.5358176512742953E-2</v>
      </c>
      <c r="I10" s="114"/>
      <c r="J10" s="81">
        <f t="shared" ref="J10:J13" si="2">G10*K10/100</f>
        <v>2587.08</v>
      </c>
      <c r="K10" s="31">
        <v>4</v>
      </c>
      <c r="L10" s="32">
        <f>J10/TOTAL3</f>
        <v>7.9620345492987646E-2</v>
      </c>
      <c r="M10" s="80"/>
      <c r="N10" s="19">
        <v>29</v>
      </c>
      <c r="O10" s="32">
        <f>N10/HORAS</f>
        <v>4.8333333333333332E-2</v>
      </c>
      <c r="P10" s="32"/>
      <c r="Q10" s="145">
        <f>J10/N10</f>
        <v>89.20965517241379</v>
      </c>
      <c r="R10" s="146">
        <f>Q10-VALOR</f>
        <v>35.055155172413798</v>
      </c>
    </row>
    <row r="11" spans="2:18" x14ac:dyDescent="0.25">
      <c r="B11" s="19" t="s">
        <v>17</v>
      </c>
      <c r="C11" s="31">
        <v>60328</v>
      </c>
      <c r="D11" s="32">
        <f t="shared" si="1"/>
        <v>8.5388066242105154E-2</v>
      </c>
      <c r="E11" s="32"/>
      <c r="F11" s="4" t="s">
        <v>4</v>
      </c>
      <c r="G11" s="52">
        <f t="shared" si="0"/>
        <v>62138</v>
      </c>
      <c r="H11" s="105">
        <f>G11/TOTAL2</f>
        <v>8.2007303556887637E-2</v>
      </c>
      <c r="I11" s="157" t="s">
        <v>72</v>
      </c>
      <c r="J11" s="81">
        <f t="shared" si="2"/>
        <v>1864.14</v>
      </c>
      <c r="K11" s="31">
        <v>3</v>
      </c>
      <c r="L11" s="32">
        <f>J11/TOTAL3</f>
        <v>5.7371040264428623E-2</v>
      </c>
      <c r="M11" s="80"/>
      <c r="N11" s="19">
        <v>44</v>
      </c>
      <c r="O11" s="32">
        <f>N11/HORAS</f>
        <v>7.3333333333333334E-2</v>
      </c>
      <c r="P11" s="32"/>
      <c r="Q11" s="145">
        <f>J11/N11</f>
        <v>42.366818181818182</v>
      </c>
      <c r="R11" s="146">
        <f>Q11-VALOR</f>
        <v>-11.787681818181809</v>
      </c>
    </row>
    <row r="12" spans="2:18" x14ac:dyDescent="0.25">
      <c r="B12" s="19" t="s">
        <v>18</v>
      </c>
      <c r="C12" s="31">
        <v>52837</v>
      </c>
      <c r="D12" s="32">
        <f t="shared" si="1"/>
        <v>7.4785327808548435E-2</v>
      </c>
      <c r="E12" s="32"/>
      <c r="F12" s="4" t="s">
        <v>4</v>
      </c>
      <c r="G12" s="52">
        <f t="shared" si="0"/>
        <v>54422</v>
      </c>
      <c r="H12" s="105">
        <f>G12/TOTAL2</f>
        <v>7.1824028359022477E-2</v>
      </c>
      <c r="I12" s="157" t="s">
        <v>72</v>
      </c>
      <c r="J12" s="81">
        <f t="shared" si="2"/>
        <v>2721.1</v>
      </c>
      <c r="K12" s="31">
        <v>5</v>
      </c>
      <c r="L12" s="32">
        <f>J12/TOTAL3</f>
        <v>8.3744964253509233E-2</v>
      </c>
      <c r="M12" s="80"/>
      <c r="N12" s="19">
        <v>20</v>
      </c>
      <c r="O12" s="32">
        <f>N12/HORAS</f>
        <v>3.3333333333333333E-2</v>
      </c>
      <c r="P12" s="32"/>
      <c r="Q12" s="145">
        <f>J12/N12</f>
        <v>136.05500000000001</v>
      </c>
      <c r="R12" s="146">
        <f>Q12-VALOR</f>
        <v>81.900500000000022</v>
      </c>
    </row>
    <row r="13" spans="2:18" x14ac:dyDescent="0.25">
      <c r="B13" s="19" t="s">
        <v>19</v>
      </c>
      <c r="C13" s="31">
        <v>41382</v>
      </c>
      <c r="D13" s="32">
        <f t="shared" si="1"/>
        <v>5.8571955928106274E-2</v>
      </c>
      <c r="E13" s="32"/>
      <c r="F13" s="4" t="s">
        <v>4</v>
      </c>
      <c r="G13" s="52">
        <f t="shared" si="0"/>
        <v>42623</v>
      </c>
      <c r="H13" s="105">
        <f>G13/TOTAL2</f>
        <v>5.6252169356999289E-2</v>
      </c>
      <c r="I13" s="157" t="s">
        <v>72</v>
      </c>
      <c r="J13" s="81">
        <f t="shared" si="2"/>
        <v>2131.15</v>
      </c>
      <c r="K13" s="31">
        <v>5</v>
      </c>
      <c r="L13" s="32">
        <f>J13/TOTAL3</f>
        <v>6.5588578357600319E-2</v>
      </c>
      <c r="M13" s="80"/>
      <c r="N13" s="19">
        <v>40</v>
      </c>
      <c r="O13" s="32">
        <f>N13/HORAS</f>
        <v>6.6666666666666666E-2</v>
      </c>
      <c r="P13" s="32"/>
      <c r="Q13" s="145">
        <f>J13/N13</f>
        <v>53.278750000000002</v>
      </c>
      <c r="R13" s="146">
        <f>Q13-VALOR</f>
        <v>-0.87574999999998937</v>
      </c>
    </row>
    <row r="14" spans="2:18" x14ac:dyDescent="0.25">
      <c r="B14" s="19"/>
      <c r="C14" s="31"/>
      <c r="D14" s="32"/>
      <c r="E14" s="33">
        <f>SUM(D9:D13)</f>
        <v>0.4120220475248112</v>
      </c>
      <c r="F14" s="4"/>
      <c r="G14" s="52">
        <f t="shared" si="0"/>
        <v>0</v>
      </c>
      <c r="H14" s="105"/>
      <c r="I14" s="114"/>
      <c r="J14" s="81"/>
      <c r="K14" s="31"/>
      <c r="L14" s="82"/>
      <c r="M14" s="73">
        <f>SUM(L9:L13)</f>
        <v>0.40323272612002081</v>
      </c>
      <c r="N14" s="19"/>
      <c r="O14" s="32"/>
      <c r="P14" s="33">
        <f>SUM(O9:O13)</f>
        <v>0.26166666666666666</v>
      </c>
      <c r="Q14" s="145"/>
      <c r="R14" s="146"/>
    </row>
    <row r="15" spans="2:18" x14ac:dyDescent="0.25">
      <c r="B15" s="20" t="s">
        <v>20</v>
      </c>
      <c r="C15" s="34">
        <v>25337</v>
      </c>
      <c r="D15" s="35">
        <f t="shared" si="1"/>
        <v>3.5861912120014224E-2</v>
      </c>
      <c r="E15" s="35"/>
      <c r="F15" s="5" t="s">
        <v>6</v>
      </c>
      <c r="G15" s="53">
        <f t="shared" si="0"/>
        <v>26097</v>
      </c>
      <c r="H15" s="106">
        <f t="shared" ref="H15:H23" si="3">G15/TOTAL2</f>
        <v>3.4441800523417179E-2</v>
      </c>
      <c r="I15" s="114"/>
      <c r="J15" s="83">
        <f>G15*K15/100</f>
        <v>1304.8499999999999</v>
      </c>
      <c r="K15" s="34">
        <v>5</v>
      </c>
      <c r="L15" s="35">
        <f t="shared" ref="L15:L23" si="4">J15/TOTAL3</f>
        <v>4.015825093020893E-2</v>
      </c>
      <c r="M15" s="84"/>
      <c r="N15" s="20">
        <v>24</v>
      </c>
      <c r="O15" s="35">
        <f t="shared" ref="O15:O23" si="5">N15/HORAS</f>
        <v>0.04</v>
      </c>
      <c r="P15" s="85"/>
      <c r="Q15" s="147">
        <f t="shared" ref="Q15:Q23" si="6">J15/N15</f>
        <v>54.368749999999999</v>
      </c>
      <c r="R15" s="148">
        <f t="shared" ref="R15:R23" si="7">Q15-VALOR</f>
        <v>0.21425000000000693</v>
      </c>
    </row>
    <row r="16" spans="2:18" x14ac:dyDescent="0.25">
      <c r="B16" s="20" t="s">
        <v>21</v>
      </c>
      <c r="C16" s="34">
        <v>22620</v>
      </c>
      <c r="D16" s="35">
        <f t="shared" si="1"/>
        <v>3.2016278649987046E-2</v>
      </c>
      <c r="E16" s="35"/>
      <c r="F16" s="5" t="s">
        <v>6</v>
      </c>
      <c r="G16" s="53">
        <f t="shared" si="0"/>
        <v>23299</v>
      </c>
      <c r="H16" s="106">
        <f t="shared" si="3"/>
        <v>3.0749109491324551E-2</v>
      </c>
      <c r="I16" s="114"/>
      <c r="J16" s="83">
        <f t="shared" ref="J16:J23" si="8">G16*K16/100</f>
        <v>1164.95</v>
      </c>
      <c r="K16" s="34">
        <v>5</v>
      </c>
      <c r="L16" s="35">
        <f t="shared" si="4"/>
        <v>3.5852668445527765E-2</v>
      </c>
      <c r="M16" s="84"/>
      <c r="N16" s="20">
        <v>36</v>
      </c>
      <c r="O16" s="35">
        <f t="shared" si="5"/>
        <v>0.06</v>
      </c>
      <c r="P16" s="85"/>
      <c r="Q16" s="147">
        <f t="shared" si="6"/>
        <v>32.359722222222224</v>
      </c>
      <c r="R16" s="148">
        <f t="shared" si="7"/>
        <v>-21.794777777777767</v>
      </c>
    </row>
    <row r="17" spans="2:18" x14ac:dyDescent="0.25">
      <c r="B17" s="20" t="s">
        <v>22</v>
      </c>
      <c r="C17" s="34">
        <v>19922</v>
      </c>
      <c r="D17" s="35">
        <f t="shared" si="1"/>
        <v>2.8197537721708309E-2</v>
      </c>
      <c r="E17" s="35"/>
      <c r="F17" s="5" t="s">
        <v>6</v>
      </c>
      <c r="G17" s="53">
        <f t="shared" si="0"/>
        <v>20520</v>
      </c>
      <c r="H17" s="106">
        <f t="shared" si="3"/>
        <v>2.7081493916562074E-2</v>
      </c>
      <c r="I17" s="114"/>
      <c r="J17" s="83">
        <f t="shared" si="8"/>
        <v>820.8</v>
      </c>
      <c r="K17" s="34">
        <v>4</v>
      </c>
      <c r="L17" s="35">
        <f t="shared" si="4"/>
        <v>2.526105863778633E-2</v>
      </c>
      <c r="M17" s="84"/>
      <c r="N17" s="20">
        <v>21</v>
      </c>
      <c r="O17" s="35">
        <f t="shared" si="5"/>
        <v>3.5000000000000003E-2</v>
      </c>
      <c r="P17" s="85"/>
      <c r="Q17" s="147">
        <f t="shared" si="6"/>
        <v>39.085714285714282</v>
      </c>
      <c r="R17" s="148">
        <f t="shared" si="7"/>
        <v>-15.06878571428571</v>
      </c>
    </row>
    <row r="18" spans="2:18" x14ac:dyDescent="0.25">
      <c r="B18" s="20" t="s">
        <v>23</v>
      </c>
      <c r="C18" s="34">
        <v>19369</v>
      </c>
      <c r="D18" s="35">
        <f t="shared" si="1"/>
        <v>2.7414823217135238E-2</v>
      </c>
      <c r="E18" s="35"/>
      <c r="F18" s="5" t="s">
        <v>6</v>
      </c>
      <c r="G18" s="53">
        <f t="shared" si="0"/>
        <v>19950</v>
      </c>
      <c r="H18" s="106">
        <f t="shared" si="3"/>
        <v>2.6329230196657574E-2</v>
      </c>
      <c r="I18" s="114"/>
      <c r="J18" s="83">
        <f t="shared" si="8"/>
        <v>997.5</v>
      </c>
      <c r="K18" s="34">
        <v>5</v>
      </c>
      <c r="L18" s="35">
        <f t="shared" si="4"/>
        <v>3.0699203205643108E-2</v>
      </c>
      <c r="M18" s="84"/>
      <c r="N18" s="20">
        <v>13</v>
      </c>
      <c r="O18" s="35">
        <f t="shared" si="5"/>
        <v>2.1666666666666667E-2</v>
      </c>
      <c r="P18" s="85"/>
      <c r="Q18" s="147">
        <f t="shared" si="6"/>
        <v>76.730769230769226</v>
      </c>
      <c r="R18" s="148">
        <f t="shared" si="7"/>
        <v>22.576269230769235</v>
      </c>
    </row>
    <row r="19" spans="2:18" x14ac:dyDescent="0.25">
      <c r="B19" s="20" t="s">
        <v>24</v>
      </c>
      <c r="C19" s="34">
        <v>18661</v>
      </c>
      <c r="D19" s="35">
        <f t="shared" si="1"/>
        <v>2.6412722187772249E-2</v>
      </c>
      <c r="E19" s="35"/>
      <c r="F19" s="5" t="s">
        <v>6</v>
      </c>
      <c r="G19" s="53">
        <f t="shared" si="0"/>
        <v>19221</v>
      </c>
      <c r="H19" s="106">
        <f t="shared" si="3"/>
        <v>2.5367124491727077E-2</v>
      </c>
      <c r="I19" s="114"/>
      <c r="J19" s="83">
        <f t="shared" si="8"/>
        <v>961.05</v>
      </c>
      <c r="K19" s="34">
        <v>5</v>
      </c>
      <c r="L19" s="35">
        <f t="shared" si="4"/>
        <v>2.9577412772715098E-2</v>
      </c>
      <c r="M19" s="84"/>
      <c r="N19" s="20">
        <v>13</v>
      </c>
      <c r="O19" s="35">
        <f t="shared" si="5"/>
        <v>2.1666666666666667E-2</v>
      </c>
      <c r="P19" s="85"/>
      <c r="Q19" s="147">
        <f t="shared" si="6"/>
        <v>73.926923076923075</v>
      </c>
      <c r="R19" s="148">
        <f t="shared" si="7"/>
        <v>19.772423076923083</v>
      </c>
    </row>
    <row r="20" spans="2:18" x14ac:dyDescent="0.25">
      <c r="B20" s="20" t="s">
        <v>25</v>
      </c>
      <c r="C20" s="34">
        <v>16460</v>
      </c>
      <c r="D20" s="35">
        <f t="shared" si="1"/>
        <v>2.3297433535755384E-2</v>
      </c>
      <c r="E20" s="35"/>
      <c r="F20" s="5" t="s">
        <v>6</v>
      </c>
      <c r="G20" s="53">
        <f t="shared" si="0"/>
        <v>16954</v>
      </c>
      <c r="H20" s="106">
        <f t="shared" si="3"/>
        <v>2.237522650396654E-2</v>
      </c>
      <c r="I20" s="157" t="s">
        <v>73</v>
      </c>
      <c r="J20" s="83">
        <f t="shared" si="8"/>
        <v>847.7</v>
      </c>
      <c r="K20" s="34">
        <v>5</v>
      </c>
      <c r="L20" s="35">
        <f t="shared" si="4"/>
        <v>2.6088936899672847E-2</v>
      </c>
      <c r="M20" s="84"/>
      <c r="N20" s="20">
        <v>11</v>
      </c>
      <c r="O20" s="35">
        <f t="shared" si="5"/>
        <v>1.8333333333333333E-2</v>
      </c>
      <c r="P20" s="85"/>
      <c r="Q20" s="147">
        <f t="shared" si="6"/>
        <v>77.063636363636363</v>
      </c>
      <c r="R20" s="148">
        <f t="shared" si="7"/>
        <v>22.909136363636371</v>
      </c>
    </row>
    <row r="21" spans="2:18" x14ac:dyDescent="0.25">
      <c r="B21" s="20" t="s">
        <v>26</v>
      </c>
      <c r="C21" s="34">
        <v>14999</v>
      </c>
      <c r="D21" s="35">
        <f t="shared" si="1"/>
        <v>2.1229538614993621E-2</v>
      </c>
      <c r="E21" s="35"/>
      <c r="F21" s="5" t="s">
        <v>6</v>
      </c>
      <c r="G21" s="53">
        <f t="shared" si="0"/>
        <v>15449</v>
      </c>
      <c r="H21" s="106">
        <f t="shared" si="3"/>
        <v>2.0388986331236234E-2</v>
      </c>
      <c r="I21" s="157" t="s">
        <v>73</v>
      </c>
      <c r="J21" s="83">
        <f>G21*K21/100</f>
        <v>772.45</v>
      </c>
      <c r="K21" s="34">
        <v>5</v>
      </c>
      <c r="L21" s="35">
        <f t="shared" si="4"/>
        <v>2.3773032096440123E-2</v>
      </c>
      <c r="M21" s="84"/>
      <c r="N21" s="20">
        <v>29</v>
      </c>
      <c r="O21" s="35">
        <f t="shared" si="5"/>
        <v>4.8333333333333332E-2</v>
      </c>
      <c r="P21" s="85"/>
      <c r="Q21" s="147">
        <f t="shared" si="6"/>
        <v>26.636206896551727</v>
      </c>
      <c r="R21" s="148">
        <f t="shared" si="7"/>
        <v>-27.518293103448265</v>
      </c>
    </row>
    <row r="22" spans="2:18" x14ac:dyDescent="0.25">
      <c r="B22" s="20" t="s">
        <v>27</v>
      </c>
      <c r="C22" s="34">
        <v>13250</v>
      </c>
      <c r="D22" s="35">
        <f t="shared" si="1"/>
        <v>1.8754009377202844E-2</v>
      </c>
      <c r="E22" s="35"/>
      <c r="F22" s="5" t="s">
        <v>6</v>
      </c>
      <c r="G22" s="53">
        <f t="shared" si="0"/>
        <v>13648</v>
      </c>
      <c r="H22" s="106">
        <f t="shared" si="3"/>
        <v>1.8012096928520429E-2</v>
      </c>
      <c r="I22" s="114"/>
      <c r="J22" s="83">
        <f t="shared" si="8"/>
        <v>682.4</v>
      </c>
      <c r="K22" s="34">
        <v>5</v>
      </c>
      <c r="L22" s="35">
        <f t="shared" si="4"/>
        <v>2.1001640368451986E-2</v>
      </c>
      <c r="M22" s="84"/>
      <c r="N22" s="20">
        <v>8</v>
      </c>
      <c r="O22" s="35">
        <f t="shared" si="5"/>
        <v>1.3333333333333334E-2</v>
      </c>
      <c r="P22" s="85"/>
      <c r="Q22" s="147">
        <f t="shared" si="6"/>
        <v>85.3</v>
      </c>
      <c r="R22" s="148">
        <f t="shared" si="7"/>
        <v>31.145500000000006</v>
      </c>
    </row>
    <row r="23" spans="2:18" x14ac:dyDescent="0.25">
      <c r="B23" s="20" t="s">
        <v>28</v>
      </c>
      <c r="C23" s="34">
        <v>11475</v>
      </c>
      <c r="D23" s="35">
        <f t="shared" si="1"/>
        <v>1.6241679819124728E-2</v>
      </c>
      <c r="E23" s="35"/>
      <c r="F23" s="5" t="s">
        <v>6</v>
      </c>
      <c r="G23" s="53">
        <f t="shared" si="0"/>
        <v>11819</v>
      </c>
      <c r="H23" s="106">
        <f t="shared" si="3"/>
        <v>1.5598254220265458E-2</v>
      </c>
      <c r="I23" s="114"/>
      <c r="J23" s="83">
        <f t="shared" si="8"/>
        <v>590.95000000000005</v>
      </c>
      <c r="K23" s="34">
        <v>5</v>
      </c>
      <c r="L23" s="35">
        <f t="shared" si="4"/>
        <v>1.818716203947348E-2</v>
      </c>
      <c r="M23" s="84"/>
      <c r="N23" s="20">
        <v>12</v>
      </c>
      <c r="O23" s="35">
        <f t="shared" si="5"/>
        <v>0.02</v>
      </c>
      <c r="P23" s="85"/>
      <c r="Q23" s="147">
        <f t="shared" si="6"/>
        <v>49.245833333333337</v>
      </c>
      <c r="R23" s="148">
        <f t="shared" si="7"/>
        <v>-4.9086666666666545</v>
      </c>
    </row>
    <row r="24" spans="2:18" x14ac:dyDescent="0.25">
      <c r="B24" s="20"/>
      <c r="C24" s="34"/>
      <c r="D24" s="35"/>
      <c r="E24" s="36">
        <f>SUM(D15:D23)</f>
        <v>0.22942593524369365</v>
      </c>
      <c r="F24" s="5"/>
      <c r="G24" s="53">
        <f t="shared" si="0"/>
        <v>0</v>
      </c>
      <c r="H24" s="106"/>
      <c r="I24" s="114"/>
      <c r="J24" s="83"/>
      <c r="K24" s="34"/>
      <c r="L24" s="85"/>
      <c r="M24" s="74">
        <f>SUM(L15:L23)</f>
        <v>0.25059936539591965</v>
      </c>
      <c r="N24" s="20"/>
      <c r="O24" s="35"/>
      <c r="P24" s="36">
        <f>SUM(O15:O23)</f>
        <v>0.27833333333333338</v>
      </c>
      <c r="Q24" s="147"/>
      <c r="R24" s="148"/>
    </row>
    <row r="25" spans="2:18" x14ac:dyDescent="0.25">
      <c r="B25" s="21" t="s">
        <v>29</v>
      </c>
      <c r="C25" s="37">
        <v>8105</v>
      </c>
      <c r="D25" s="38">
        <f t="shared" si="1"/>
        <v>1.1471792151111626E-2</v>
      </c>
      <c r="E25" s="38"/>
      <c r="F25" s="6" t="s">
        <v>5</v>
      </c>
      <c r="G25" s="54">
        <f t="shared" si="0"/>
        <v>8348</v>
      </c>
      <c r="H25" s="107">
        <f t="shared" ref="H25:H44" si="9">G25/TOTAL2</f>
        <v>1.1017364094320673E-2</v>
      </c>
      <c r="I25" s="114"/>
      <c r="J25" s="86">
        <f>G25*K25/100</f>
        <v>500.88</v>
      </c>
      <c r="K25" s="37">
        <v>6</v>
      </c>
      <c r="L25" s="38">
        <f t="shared" ref="L25:L42" si="10">J25/TOTAL3</f>
        <v>1.5415154788614056E-2</v>
      </c>
      <c r="M25" s="87"/>
      <c r="N25" s="21">
        <v>9</v>
      </c>
      <c r="O25" s="38">
        <f t="shared" ref="O25:O42" si="11">N25/HORAS</f>
        <v>1.4999999999999999E-2</v>
      </c>
      <c r="P25" s="149"/>
      <c r="Q25" s="150">
        <f t="shared" ref="Q25:Q42" si="12">J25/N25</f>
        <v>55.653333333333336</v>
      </c>
      <c r="R25" s="151">
        <f t="shared" ref="R25:R42" si="13">Q25-VALOR</f>
        <v>1.4988333333333443</v>
      </c>
    </row>
    <row r="26" spans="2:18" x14ac:dyDescent="0.25">
      <c r="B26" s="21" t="s">
        <v>30</v>
      </c>
      <c r="C26" s="37">
        <v>6081</v>
      </c>
      <c r="D26" s="38">
        <f t="shared" si="1"/>
        <v>8.6070287564355089E-3</v>
      </c>
      <c r="E26" s="38"/>
      <c r="F26" s="6" t="s">
        <v>5</v>
      </c>
      <c r="G26" s="54">
        <f t="shared" si="0"/>
        <v>6263</v>
      </c>
      <c r="H26" s="107">
        <f t="shared" si="9"/>
        <v>8.2656625925647317E-3</v>
      </c>
      <c r="I26" s="157" t="s">
        <v>74</v>
      </c>
      <c r="J26" s="86">
        <f t="shared" ref="J26:J42" si="14">G26*K26/100</f>
        <v>375.78</v>
      </c>
      <c r="K26" s="37">
        <v>6</v>
      </c>
      <c r="L26" s="38">
        <f t="shared" si="10"/>
        <v>1.1565059228688288E-2</v>
      </c>
      <c r="M26" s="87"/>
      <c r="N26" s="21">
        <v>5</v>
      </c>
      <c r="O26" s="38">
        <f t="shared" si="11"/>
        <v>8.3333333333333332E-3</v>
      </c>
      <c r="P26" s="149"/>
      <c r="Q26" s="150">
        <f t="shared" si="12"/>
        <v>75.155999999999992</v>
      </c>
      <c r="R26" s="151">
        <f t="shared" si="13"/>
        <v>21.0015</v>
      </c>
    </row>
    <row r="27" spans="2:18" x14ac:dyDescent="0.25">
      <c r="B27" s="21" t="s">
        <v>31</v>
      </c>
      <c r="C27" s="37">
        <v>5466</v>
      </c>
      <c r="D27" s="38">
        <f t="shared" si="1"/>
        <v>7.7365596419464722E-3</v>
      </c>
      <c r="E27" s="38"/>
      <c r="F27" s="6" t="s">
        <v>5</v>
      </c>
      <c r="G27" s="54">
        <f t="shared" si="0"/>
        <v>5630</v>
      </c>
      <c r="H27" s="107">
        <f t="shared" si="9"/>
        <v>7.4302539351970998E-3</v>
      </c>
      <c r="I27" s="157" t="s">
        <v>74</v>
      </c>
      <c r="J27" s="86">
        <f t="shared" si="14"/>
        <v>337.8</v>
      </c>
      <c r="K27" s="37">
        <v>6</v>
      </c>
      <c r="L27" s="38">
        <f t="shared" si="10"/>
        <v>1.0396181296106508E-2</v>
      </c>
      <c r="M27" s="87"/>
      <c r="N27" s="21">
        <v>19</v>
      </c>
      <c r="O27" s="38">
        <f t="shared" si="11"/>
        <v>3.1666666666666669E-2</v>
      </c>
      <c r="P27" s="149"/>
      <c r="Q27" s="150">
        <f t="shared" si="12"/>
        <v>17.778947368421054</v>
      </c>
      <c r="R27" s="151">
        <f t="shared" si="13"/>
        <v>-36.375552631578941</v>
      </c>
    </row>
    <row r="28" spans="2:18" x14ac:dyDescent="0.25">
      <c r="B28" s="21" t="s">
        <v>32</v>
      </c>
      <c r="C28" s="37">
        <v>4391</v>
      </c>
      <c r="D28" s="38">
        <f t="shared" si="1"/>
        <v>6.2150079377583161E-3</v>
      </c>
      <c r="E28" s="38"/>
      <c r="F28" s="6" t="s">
        <v>5</v>
      </c>
      <c r="G28" s="54">
        <f t="shared" si="0"/>
        <v>4523</v>
      </c>
      <c r="H28" s="107">
        <f t="shared" si="9"/>
        <v>5.9692786054878298E-3</v>
      </c>
      <c r="I28" s="114"/>
      <c r="J28" s="86">
        <f t="shared" si="14"/>
        <v>271.38</v>
      </c>
      <c r="K28" s="37">
        <v>6</v>
      </c>
      <c r="L28" s="38">
        <f t="shared" si="10"/>
        <v>8.3520298405487994E-3</v>
      </c>
      <c r="M28" s="87"/>
      <c r="N28" s="21">
        <v>14</v>
      </c>
      <c r="O28" s="38">
        <f t="shared" si="11"/>
        <v>2.3333333333333334E-2</v>
      </c>
      <c r="P28" s="149"/>
      <c r="Q28" s="150">
        <f t="shared" si="12"/>
        <v>19.384285714285713</v>
      </c>
      <c r="R28" s="151">
        <f t="shared" si="13"/>
        <v>-34.770214285714275</v>
      </c>
    </row>
    <row r="29" spans="2:18" x14ac:dyDescent="0.25">
      <c r="B29" s="22" t="s">
        <v>33</v>
      </c>
      <c r="C29" s="39">
        <v>3936</v>
      </c>
      <c r="D29" s="38">
        <f t="shared" si="1"/>
        <v>5.5710023327298413E-3</v>
      </c>
      <c r="E29" s="40"/>
      <c r="F29" s="8" t="s">
        <v>5</v>
      </c>
      <c r="G29" s="54">
        <f t="shared" si="0"/>
        <v>4054</v>
      </c>
      <c r="H29" s="107">
        <f t="shared" si="9"/>
        <v>5.3503107377067573E-3</v>
      </c>
      <c r="I29" s="114"/>
      <c r="J29" s="86">
        <f t="shared" si="14"/>
        <v>283.77999999999997</v>
      </c>
      <c r="K29" s="37">
        <v>7</v>
      </c>
      <c r="L29" s="38">
        <f t="shared" si="10"/>
        <v>8.7336540207492742E-3</v>
      </c>
      <c r="M29" s="87"/>
      <c r="N29" s="21">
        <v>6</v>
      </c>
      <c r="O29" s="38">
        <f t="shared" si="11"/>
        <v>0.01</v>
      </c>
      <c r="P29" s="149"/>
      <c r="Q29" s="150">
        <f t="shared" si="12"/>
        <v>47.29666666666666</v>
      </c>
      <c r="R29" s="151">
        <f t="shared" si="13"/>
        <v>-6.8578333333333319</v>
      </c>
    </row>
    <row r="30" spans="2:18" x14ac:dyDescent="0.25">
      <c r="B30" s="22" t="s">
        <v>34</v>
      </c>
      <c r="C30" s="39">
        <v>3729</v>
      </c>
      <c r="D30" s="38">
        <f t="shared" si="1"/>
        <v>5.2780151673652385E-3</v>
      </c>
      <c r="E30" s="40"/>
      <c r="F30" s="8" t="s">
        <v>5</v>
      </c>
      <c r="G30" s="54">
        <f t="shared" si="0"/>
        <v>3841</v>
      </c>
      <c r="H30" s="107">
        <f t="shared" si="9"/>
        <v>5.0692016634266536E-3</v>
      </c>
      <c r="I30" s="114"/>
      <c r="J30" s="86">
        <f t="shared" si="14"/>
        <v>268.87</v>
      </c>
      <c r="K30" s="37">
        <v>7</v>
      </c>
      <c r="L30" s="38">
        <f t="shared" si="10"/>
        <v>8.2747817202017682E-3</v>
      </c>
      <c r="M30" s="87"/>
      <c r="N30" s="21">
        <v>7</v>
      </c>
      <c r="O30" s="38">
        <f t="shared" si="11"/>
        <v>1.1666666666666667E-2</v>
      </c>
      <c r="P30" s="149"/>
      <c r="Q30" s="150">
        <f t="shared" si="12"/>
        <v>38.410000000000004</v>
      </c>
      <c r="R30" s="151">
        <f t="shared" si="13"/>
        <v>-15.744499999999988</v>
      </c>
    </row>
    <row r="31" spans="2:18" x14ac:dyDescent="0.25">
      <c r="B31" s="22" t="s">
        <v>35</v>
      </c>
      <c r="C31" s="39">
        <v>3120</v>
      </c>
      <c r="D31" s="38">
        <f t="shared" si="1"/>
        <v>4.4160384344809718E-3</v>
      </c>
      <c r="E31" s="40"/>
      <c r="F31" s="8" t="s">
        <v>5</v>
      </c>
      <c r="G31" s="54">
        <f t="shared" si="0"/>
        <v>3214</v>
      </c>
      <c r="H31" s="107">
        <f t="shared" si="9"/>
        <v>4.2417115715317017E-3</v>
      </c>
      <c r="I31" s="114"/>
      <c r="J31" s="86">
        <f t="shared" si="14"/>
        <v>224.98</v>
      </c>
      <c r="K31" s="37">
        <v>7</v>
      </c>
      <c r="L31" s="38">
        <f t="shared" si="10"/>
        <v>6.9240167791534699E-3</v>
      </c>
      <c r="M31" s="87"/>
      <c r="N31" s="21">
        <v>4</v>
      </c>
      <c r="O31" s="38">
        <f t="shared" si="11"/>
        <v>6.6666666666666671E-3</v>
      </c>
      <c r="P31" s="149"/>
      <c r="Q31" s="150">
        <f t="shared" si="12"/>
        <v>56.244999999999997</v>
      </c>
      <c r="R31" s="151">
        <f t="shared" si="13"/>
        <v>2.0905000000000058</v>
      </c>
    </row>
    <row r="32" spans="2:18" x14ac:dyDescent="0.25">
      <c r="B32" s="22" t="s">
        <v>36</v>
      </c>
      <c r="C32" s="39">
        <v>2980</v>
      </c>
      <c r="D32" s="38">
        <f t="shared" si="1"/>
        <v>4.2178828637029799E-3</v>
      </c>
      <c r="E32" s="40"/>
      <c r="F32" s="8" t="s">
        <v>5</v>
      </c>
      <c r="G32" s="54">
        <f t="shared" si="0"/>
        <v>3069</v>
      </c>
      <c r="H32" s="107">
        <f t="shared" si="9"/>
        <v>4.050346239275293E-3</v>
      </c>
      <c r="I32" s="114"/>
      <c r="J32" s="86">
        <f t="shared" si="14"/>
        <v>214.83</v>
      </c>
      <c r="K32" s="37">
        <v>7</v>
      </c>
      <c r="L32" s="38">
        <f t="shared" si="10"/>
        <v>6.611638921973243E-3</v>
      </c>
      <c r="M32" s="87"/>
      <c r="N32" s="21">
        <v>6</v>
      </c>
      <c r="O32" s="38">
        <f t="shared" si="11"/>
        <v>0.01</v>
      </c>
      <c r="P32" s="149"/>
      <c r="Q32" s="150">
        <f t="shared" si="12"/>
        <v>35.805</v>
      </c>
      <c r="R32" s="151">
        <f t="shared" si="13"/>
        <v>-18.349499999999992</v>
      </c>
    </row>
    <row r="33" spans="1:18" x14ac:dyDescent="0.25">
      <c r="B33" s="22" t="s">
        <v>37</v>
      </c>
      <c r="C33" s="39">
        <v>2277</v>
      </c>
      <c r="D33" s="38">
        <f t="shared" si="1"/>
        <v>3.2228588190106322E-3</v>
      </c>
      <c r="E33" s="40"/>
      <c r="F33" s="8" t="s">
        <v>5</v>
      </c>
      <c r="G33" s="54">
        <f t="shared" si="0"/>
        <v>2345</v>
      </c>
      <c r="H33" s="107">
        <f t="shared" si="9"/>
        <v>3.0948393389053641E-3</v>
      </c>
      <c r="I33" s="114"/>
      <c r="J33" s="86">
        <f t="shared" si="14"/>
        <v>117.25</v>
      </c>
      <c r="K33" s="37">
        <v>5</v>
      </c>
      <c r="L33" s="38">
        <f t="shared" si="10"/>
        <v>3.6085028329440145E-3</v>
      </c>
      <c r="M33" s="87"/>
      <c r="N33" s="21">
        <v>3</v>
      </c>
      <c r="O33" s="38">
        <f t="shared" si="11"/>
        <v>5.0000000000000001E-3</v>
      </c>
      <c r="P33" s="149"/>
      <c r="Q33" s="150">
        <f t="shared" si="12"/>
        <v>39.083333333333336</v>
      </c>
      <c r="R33" s="151">
        <f t="shared" si="13"/>
        <v>-15.071166666666656</v>
      </c>
    </row>
    <row r="34" spans="1:18" x14ac:dyDescent="0.25">
      <c r="B34" s="22" t="s">
        <v>38</v>
      </c>
      <c r="C34" s="39">
        <v>1956</v>
      </c>
      <c r="D34" s="38">
        <f t="shared" si="1"/>
        <v>2.7685164031553784E-3</v>
      </c>
      <c r="E34" s="40"/>
      <c r="F34" s="8" t="s">
        <v>5</v>
      </c>
      <c r="G34" s="54">
        <f t="shared" si="0"/>
        <v>2015</v>
      </c>
      <c r="H34" s="107">
        <f t="shared" si="9"/>
        <v>2.6593182379080205E-3</v>
      </c>
      <c r="I34" s="114"/>
      <c r="J34" s="86">
        <f t="shared" si="14"/>
        <v>100.75</v>
      </c>
      <c r="K34" s="37">
        <v>5</v>
      </c>
      <c r="L34" s="38">
        <f t="shared" si="10"/>
        <v>3.1006964641288656E-3</v>
      </c>
      <c r="M34" s="87"/>
      <c r="N34" s="21">
        <v>4</v>
      </c>
      <c r="O34" s="38">
        <f t="shared" si="11"/>
        <v>6.6666666666666671E-3</v>
      </c>
      <c r="P34" s="149"/>
      <c r="Q34" s="150">
        <f t="shared" si="12"/>
        <v>25.1875</v>
      </c>
      <c r="R34" s="151">
        <f t="shared" si="13"/>
        <v>-28.966999999999992</v>
      </c>
    </row>
    <row r="35" spans="1:18" x14ac:dyDescent="0.25">
      <c r="B35" s="22" t="s">
        <v>39</v>
      </c>
      <c r="C35" s="39">
        <v>1825</v>
      </c>
      <c r="D35" s="38">
        <f t="shared" si="1"/>
        <v>2.5830994047845428E-3</v>
      </c>
      <c r="E35" s="40"/>
      <c r="F35" s="8" t="s">
        <v>5</v>
      </c>
      <c r="G35" s="54">
        <f t="shared" si="0"/>
        <v>1880</v>
      </c>
      <c r="H35" s="107">
        <f t="shared" si="9"/>
        <v>2.4811505147727436E-3</v>
      </c>
      <c r="I35" s="114"/>
      <c r="J35" s="86">
        <f t="shared" si="14"/>
        <v>150.4</v>
      </c>
      <c r="K35" s="37">
        <v>8</v>
      </c>
      <c r="L35" s="38">
        <f t="shared" si="10"/>
        <v>4.6287319921089962E-3</v>
      </c>
      <c r="M35" s="87"/>
      <c r="N35" s="21">
        <v>2</v>
      </c>
      <c r="O35" s="38">
        <f t="shared" si="11"/>
        <v>3.3333333333333335E-3</v>
      </c>
      <c r="P35" s="149"/>
      <c r="Q35" s="150">
        <f t="shared" si="12"/>
        <v>75.2</v>
      </c>
      <c r="R35" s="151">
        <f t="shared" si="13"/>
        <v>21.045500000000011</v>
      </c>
    </row>
    <row r="36" spans="1:18" x14ac:dyDescent="0.25">
      <c r="B36" s="22" t="s">
        <v>40</v>
      </c>
      <c r="C36" s="39">
        <v>1801</v>
      </c>
      <c r="D36" s="38">
        <f t="shared" si="1"/>
        <v>2.5491298783654583E-3</v>
      </c>
      <c r="E36" s="40"/>
      <c r="F36" s="8" t="s">
        <v>5</v>
      </c>
      <c r="G36" s="54">
        <f t="shared" si="0"/>
        <v>1855</v>
      </c>
      <c r="H36" s="107">
        <f t="shared" si="9"/>
        <v>2.4481564919699148E-3</v>
      </c>
      <c r="I36" s="114"/>
      <c r="J36" s="86">
        <f t="shared" si="14"/>
        <v>148.4</v>
      </c>
      <c r="K36" s="37">
        <v>8</v>
      </c>
      <c r="L36" s="38">
        <f t="shared" si="10"/>
        <v>4.5671797049798872E-3</v>
      </c>
      <c r="M36" s="87"/>
      <c r="N36" s="21">
        <v>4</v>
      </c>
      <c r="O36" s="38">
        <f t="shared" si="11"/>
        <v>6.6666666666666671E-3</v>
      </c>
      <c r="P36" s="149"/>
      <c r="Q36" s="150">
        <f t="shared" si="12"/>
        <v>37.1</v>
      </c>
      <c r="R36" s="151">
        <f t="shared" si="13"/>
        <v>-17.05449999999999</v>
      </c>
    </row>
    <row r="37" spans="1:18" x14ac:dyDescent="0.25">
      <c r="B37" s="22" t="s">
        <v>41</v>
      </c>
      <c r="C37" s="39">
        <v>1725</v>
      </c>
      <c r="D37" s="38">
        <f t="shared" si="1"/>
        <v>2.441559711371691E-3</v>
      </c>
      <c r="E37" s="40"/>
      <c r="F37" s="8" t="s">
        <v>5</v>
      </c>
      <c r="G37" s="54">
        <f t="shared" si="0"/>
        <v>1777</v>
      </c>
      <c r="H37" s="107">
        <f t="shared" si="9"/>
        <v>2.345215140825088E-3</v>
      </c>
      <c r="I37" s="114"/>
      <c r="J37" s="86">
        <f t="shared" si="14"/>
        <v>142.16</v>
      </c>
      <c r="K37" s="37">
        <v>8</v>
      </c>
      <c r="L37" s="38">
        <f t="shared" si="10"/>
        <v>4.3751365691370673E-3</v>
      </c>
      <c r="M37" s="87"/>
      <c r="N37" s="21">
        <v>3</v>
      </c>
      <c r="O37" s="38">
        <f t="shared" si="11"/>
        <v>5.0000000000000001E-3</v>
      </c>
      <c r="P37" s="149"/>
      <c r="Q37" s="150">
        <f t="shared" si="12"/>
        <v>47.386666666666663</v>
      </c>
      <c r="R37" s="151">
        <f t="shared" si="13"/>
        <v>-6.7678333333333285</v>
      </c>
    </row>
    <row r="38" spans="1:18" x14ac:dyDescent="0.25">
      <c r="B38" s="22" t="s">
        <v>42</v>
      </c>
      <c r="C38" s="39">
        <v>1690</v>
      </c>
      <c r="D38" s="38">
        <f t="shared" si="1"/>
        <v>2.3920208186771932E-3</v>
      </c>
      <c r="E38" s="40"/>
      <c r="F38" s="8" t="s">
        <v>5</v>
      </c>
      <c r="G38" s="54">
        <f t="shared" si="0"/>
        <v>1741</v>
      </c>
      <c r="H38" s="107">
        <f t="shared" si="9"/>
        <v>2.2977037479890144E-3</v>
      </c>
      <c r="I38" s="114"/>
      <c r="J38" s="86">
        <f t="shared" si="14"/>
        <v>139.28</v>
      </c>
      <c r="K38" s="37">
        <v>8</v>
      </c>
      <c r="L38" s="38">
        <f t="shared" si="10"/>
        <v>4.2865012756711498E-3</v>
      </c>
      <c r="M38" s="87"/>
      <c r="N38" s="21">
        <v>6</v>
      </c>
      <c r="O38" s="38">
        <f t="shared" si="11"/>
        <v>0.01</v>
      </c>
      <c r="P38" s="149"/>
      <c r="Q38" s="150">
        <f t="shared" si="12"/>
        <v>23.213333333333335</v>
      </c>
      <c r="R38" s="151">
        <f t="shared" si="13"/>
        <v>-30.941166666666657</v>
      </c>
    </row>
    <row r="39" spans="1:18" x14ac:dyDescent="0.25">
      <c r="B39" s="22" t="s">
        <v>43</v>
      </c>
      <c r="C39" s="39">
        <v>1578</v>
      </c>
      <c r="D39" s="38">
        <f t="shared" si="1"/>
        <v>2.2334963620547991E-3</v>
      </c>
      <c r="E39" s="40"/>
      <c r="F39" s="8" t="s">
        <v>5</v>
      </c>
      <c r="G39" s="54">
        <f t="shared" si="0"/>
        <v>1625</v>
      </c>
      <c r="H39" s="107">
        <f t="shared" si="9"/>
        <v>2.1446114821838877E-3</v>
      </c>
      <c r="I39" s="114"/>
      <c r="J39" s="86">
        <f t="shared" si="14"/>
        <v>130</v>
      </c>
      <c r="K39" s="37">
        <v>8</v>
      </c>
      <c r="L39" s="38">
        <f t="shared" si="10"/>
        <v>4.0008986633920844E-3</v>
      </c>
      <c r="M39" s="87"/>
      <c r="N39" s="21">
        <v>2</v>
      </c>
      <c r="O39" s="38">
        <f t="shared" si="11"/>
        <v>3.3333333333333335E-3</v>
      </c>
      <c r="P39" s="149"/>
      <c r="Q39" s="150">
        <f t="shared" si="12"/>
        <v>65</v>
      </c>
      <c r="R39" s="151">
        <f t="shared" si="13"/>
        <v>10.845500000000008</v>
      </c>
    </row>
    <row r="40" spans="1:18" x14ac:dyDescent="0.25">
      <c r="B40" s="22" t="s">
        <v>44</v>
      </c>
      <c r="C40" s="39">
        <v>852</v>
      </c>
      <c r="D40" s="38">
        <f t="shared" si="1"/>
        <v>1.2059181878774962E-3</v>
      </c>
      <c r="E40" s="40"/>
      <c r="F40" s="8" t="s">
        <v>5</v>
      </c>
      <c r="G40" s="54">
        <f t="shared" si="0"/>
        <v>878</v>
      </c>
      <c r="H40" s="107">
        <f t="shared" si="9"/>
        <v>1.1587500808353558E-3</v>
      </c>
      <c r="I40" s="114"/>
      <c r="J40" s="86">
        <f t="shared" si="14"/>
        <v>70.239999999999995</v>
      </c>
      <c r="K40" s="37">
        <v>8</v>
      </c>
      <c r="L40" s="38">
        <f t="shared" si="10"/>
        <v>2.1617163239743076E-3</v>
      </c>
      <c r="M40" s="87"/>
      <c r="N40" s="21">
        <v>1</v>
      </c>
      <c r="O40" s="38">
        <f t="shared" si="11"/>
        <v>1.6666666666666668E-3</v>
      </c>
      <c r="P40" s="149"/>
      <c r="Q40" s="150">
        <f t="shared" si="12"/>
        <v>70.239999999999995</v>
      </c>
      <c r="R40" s="151">
        <f t="shared" si="13"/>
        <v>16.085500000000003</v>
      </c>
    </row>
    <row r="41" spans="1:18" x14ac:dyDescent="0.25">
      <c r="B41" s="22" t="s">
        <v>45</v>
      </c>
      <c r="C41" s="39">
        <v>350</v>
      </c>
      <c r="D41" s="38">
        <f t="shared" si="1"/>
        <v>4.9538892694498077E-4</v>
      </c>
      <c r="E41" s="40"/>
      <c r="F41" s="8" t="s">
        <v>5</v>
      </c>
      <c r="G41" s="54">
        <f t="shared" si="0"/>
        <v>361</v>
      </c>
      <c r="H41" s="107">
        <f t="shared" si="9"/>
        <v>4.7643368927285132E-4</v>
      </c>
      <c r="I41" s="114"/>
      <c r="J41" s="86">
        <f t="shared" si="14"/>
        <v>28.88</v>
      </c>
      <c r="K41" s="37">
        <v>8</v>
      </c>
      <c r="L41" s="38">
        <f t="shared" si="10"/>
        <v>8.8881502614433382E-4</v>
      </c>
      <c r="M41" s="87"/>
      <c r="N41" s="21">
        <v>4</v>
      </c>
      <c r="O41" s="38">
        <f t="shared" si="11"/>
        <v>6.6666666666666671E-3</v>
      </c>
      <c r="P41" s="149"/>
      <c r="Q41" s="150">
        <f t="shared" si="12"/>
        <v>7.22</v>
      </c>
      <c r="R41" s="151">
        <f t="shared" si="13"/>
        <v>-46.934499999999993</v>
      </c>
    </row>
    <row r="42" spans="1:18" x14ac:dyDescent="0.25">
      <c r="B42" s="22" t="s">
        <v>46</v>
      </c>
      <c r="C42" s="39">
        <v>333</v>
      </c>
      <c r="D42" s="38">
        <f t="shared" si="1"/>
        <v>4.7132717906479604E-4</v>
      </c>
      <c r="E42" s="40"/>
      <c r="F42" s="8" t="s">
        <v>5</v>
      </c>
      <c r="G42" s="54">
        <f t="shared" si="0"/>
        <v>343</v>
      </c>
      <c r="H42" s="108">
        <f t="shared" si="9"/>
        <v>4.5267799285481444E-4</v>
      </c>
      <c r="I42" s="114"/>
      <c r="J42" s="86">
        <f t="shared" si="14"/>
        <v>27.44</v>
      </c>
      <c r="K42" s="37">
        <v>8</v>
      </c>
      <c r="L42" s="38">
        <f t="shared" si="10"/>
        <v>8.4449737941137541E-4</v>
      </c>
      <c r="M42" s="87"/>
      <c r="N42" s="21">
        <v>1</v>
      </c>
      <c r="O42" s="38">
        <f t="shared" si="11"/>
        <v>1.6666666666666668E-3</v>
      </c>
      <c r="P42" s="149"/>
      <c r="Q42" s="150">
        <f t="shared" si="12"/>
        <v>27.44</v>
      </c>
      <c r="R42" s="151">
        <f t="shared" si="13"/>
        <v>-26.71449999999999</v>
      </c>
    </row>
    <row r="43" spans="1:18" ht="15.75" thickBot="1" x14ac:dyDescent="0.3">
      <c r="B43" s="23"/>
      <c r="C43" s="41"/>
      <c r="D43" s="42"/>
      <c r="E43" s="43">
        <f>SUM(D25:D42)</f>
        <v>7.3876642976837908E-2</v>
      </c>
      <c r="F43" s="7"/>
      <c r="G43" s="49"/>
      <c r="H43" s="109"/>
      <c r="I43" s="115"/>
      <c r="J43" s="88"/>
      <c r="K43" s="39"/>
      <c r="L43" s="89"/>
      <c r="M43" s="90">
        <f>SUM(L25:L42)</f>
        <v>0.10873519282792748</v>
      </c>
      <c r="N43" s="23"/>
      <c r="O43" s="42"/>
      <c r="P43" s="43">
        <f>SUM(O25:O42)</f>
        <v>0.16666666666666666</v>
      </c>
      <c r="Q43" s="152"/>
      <c r="R43" s="153"/>
    </row>
    <row r="44" spans="1:18" ht="16.5" thickTop="1" thickBot="1" x14ac:dyDescent="0.3">
      <c r="B44" s="60" t="s">
        <v>49</v>
      </c>
      <c r="C44" s="61"/>
      <c r="D44" s="59"/>
      <c r="E44" s="59"/>
      <c r="F44" s="62" t="s">
        <v>13</v>
      </c>
      <c r="G44" s="63">
        <v>30000</v>
      </c>
      <c r="H44" s="110">
        <f t="shared" si="9"/>
        <v>3.9592827363394846E-2</v>
      </c>
      <c r="I44" s="116"/>
      <c r="J44" s="132">
        <f>G44*K44/100</f>
        <v>1500</v>
      </c>
      <c r="K44" s="61">
        <v>5</v>
      </c>
      <c r="L44" s="59">
        <f>J44/TOTAL3</f>
        <v>4.6164215346831745E-2</v>
      </c>
      <c r="M44" s="91">
        <f>L44</f>
        <v>4.6164215346831745E-2</v>
      </c>
      <c r="N44" s="60">
        <v>80</v>
      </c>
      <c r="O44" s="59">
        <f>N44/HORAS</f>
        <v>0.13333333333333333</v>
      </c>
      <c r="P44" s="59">
        <f>SUM(O44)</f>
        <v>0.13333333333333333</v>
      </c>
      <c r="Q44" s="154">
        <f>J44/N44</f>
        <v>18.75</v>
      </c>
      <c r="R44" s="155">
        <f>Q44-VALOR</f>
        <v>-35.404499999999992</v>
      </c>
    </row>
    <row r="45" spans="1:18" ht="17.25" thickTop="1" thickBot="1" x14ac:dyDescent="0.3">
      <c r="C45" s="56">
        <f>SUM(C7:C43)</f>
        <v>706515.59</v>
      </c>
      <c r="D45" s="57">
        <f>C45/TOTAL</f>
        <v>1</v>
      </c>
      <c r="E45" s="58">
        <f>SUM(E8,E14,E24,E43)</f>
        <v>1</v>
      </c>
      <c r="F45" s="55"/>
      <c r="G45" s="56">
        <f>SUM(G7:G44)</f>
        <v>757713</v>
      </c>
      <c r="H45" s="111">
        <f>G45/TOTAL2</f>
        <v>1</v>
      </c>
      <c r="I45" s="117"/>
      <c r="J45" s="72">
        <f>SUM(J7:J44)</f>
        <v>32492.700000000004</v>
      </c>
      <c r="K45" s="127"/>
      <c r="L45" s="92">
        <f>SUM(L7:L44)</f>
        <v>1.0000000000000002</v>
      </c>
      <c r="M45" s="75">
        <f>SUM(M8,M14,M24,M43,M44)</f>
        <v>1</v>
      </c>
      <c r="N45" s="72">
        <f>SUM(N7:N44)</f>
        <v>600</v>
      </c>
      <c r="O45" s="119"/>
      <c r="P45" s="119"/>
    </row>
    <row r="46" spans="1:18" ht="16.5" thickTop="1" thickBot="1" x14ac:dyDescent="0.3">
      <c r="B46" s="64" t="s">
        <v>50</v>
      </c>
      <c r="I46" s="115"/>
      <c r="J46" s="98"/>
      <c r="K46" s="98"/>
      <c r="L46" s="97" t="s">
        <v>50</v>
      </c>
      <c r="M46" s="99"/>
    </row>
    <row r="47" spans="1:18" ht="15.75" thickTop="1" x14ac:dyDescent="0.25">
      <c r="A47" s="10"/>
      <c r="B47" s="11" t="s">
        <v>7</v>
      </c>
      <c r="C47" s="12">
        <f>SUM(G7,G9:G13)</f>
        <v>506994</v>
      </c>
      <c r="D47" s="46">
        <f>C47/TOTAL2</f>
        <v>0.66911086387590024</v>
      </c>
      <c r="I47" s="115"/>
      <c r="J47" s="95" t="s">
        <v>54</v>
      </c>
      <c r="K47" s="11"/>
      <c r="L47" s="12">
        <f>SUM(J7,J9:J13)</f>
        <v>19316.95</v>
      </c>
      <c r="M47" s="46">
        <f>L47/TOTAL3</f>
        <v>0.59450122642932102</v>
      </c>
    </row>
    <row r="48" spans="1:18" x14ac:dyDescent="0.25">
      <c r="A48" s="65"/>
      <c r="B48" s="66" t="s">
        <v>8</v>
      </c>
      <c r="C48" s="67">
        <f>SUM(G15:G23,G25:G42)</f>
        <v>220719</v>
      </c>
      <c r="D48" s="68">
        <f>C48/TOTAL2</f>
        <v>0.29129630876070489</v>
      </c>
      <c r="I48" s="115"/>
      <c r="J48" s="96" t="s">
        <v>55</v>
      </c>
      <c r="K48" s="66"/>
      <c r="L48" s="67">
        <f>SUM(J15:J23,J25:J42)</f>
        <v>11675.749999999998</v>
      </c>
      <c r="M48" s="68">
        <f>L48/TOTAL3</f>
        <v>0.35933455822384708</v>
      </c>
    </row>
    <row r="49" spans="1:13" x14ac:dyDescent="0.25">
      <c r="A49" s="65"/>
      <c r="B49" s="66" t="s">
        <v>51</v>
      </c>
      <c r="C49" s="67">
        <f>G44</f>
        <v>30000</v>
      </c>
      <c r="D49" s="68">
        <f>C49/TOTAL2</f>
        <v>3.9592827363394846E-2</v>
      </c>
      <c r="I49" s="115"/>
      <c r="J49" s="96" t="s">
        <v>56</v>
      </c>
      <c r="K49" s="66"/>
      <c r="L49" s="67">
        <f>J44</f>
        <v>1500</v>
      </c>
      <c r="M49" s="68">
        <f>L49/TOTAL3</f>
        <v>4.6164215346831745E-2</v>
      </c>
    </row>
    <row r="50" spans="1:13" ht="16.5" thickBot="1" x14ac:dyDescent="0.3">
      <c r="A50" s="13"/>
      <c r="B50" s="14"/>
      <c r="C50" s="93">
        <f>SUM(C47:C49)</f>
        <v>757713</v>
      </c>
      <c r="D50" s="94">
        <f>C50/TOTAL2</f>
        <v>1</v>
      </c>
      <c r="I50" s="115"/>
      <c r="J50" s="118"/>
      <c r="K50" s="128"/>
      <c r="L50" s="119">
        <f>SUM(L47:L49)</f>
        <v>32492.699999999997</v>
      </c>
      <c r="M50" s="94">
        <f>L50/TOTAL3</f>
        <v>0.99999999999999978</v>
      </c>
    </row>
    <row r="51" spans="1:13" ht="16.5" thickTop="1" x14ac:dyDescent="0.25">
      <c r="I51" s="120"/>
      <c r="J51" s="121" t="s">
        <v>57</v>
      </c>
      <c r="K51" s="129"/>
      <c r="L51" s="122">
        <v>600</v>
      </c>
    </row>
    <row r="52" spans="1:13" ht="16.5" thickBot="1" x14ac:dyDescent="0.3">
      <c r="I52" s="123"/>
      <c r="J52" s="124" t="s">
        <v>58</v>
      </c>
      <c r="K52" s="130"/>
      <c r="L52" s="125">
        <f>L50/L51</f>
        <v>54.154499999999992</v>
      </c>
    </row>
    <row r="53" spans="1:13" ht="15.75" thickTop="1" x14ac:dyDescent="0.25"/>
  </sheetData>
  <mergeCells count="6">
    <mergeCell ref="B2:H2"/>
    <mergeCell ref="B5:F5"/>
    <mergeCell ref="G5:H5"/>
    <mergeCell ref="J5:M5"/>
    <mergeCell ref="N4:R4"/>
    <mergeCell ref="J2:R2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AUMENTO</vt:lpstr>
      <vt:lpstr>HORAS</vt:lpstr>
      <vt:lpstr>TOTAL</vt:lpstr>
      <vt:lpstr>TOTAL2</vt:lpstr>
      <vt:lpstr>TOTAL3</vt:lpstr>
      <vt:lpstr>VALOR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2018-06-25T17:12:52Z</cp:lastPrinted>
  <dcterms:created xsi:type="dcterms:W3CDTF">2018-06-25T04:52:15Z</dcterms:created>
  <dcterms:modified xsi:type="dcterms:W3CDTF">2018-07-03T04:28:44Z</dcterms:modified>
</cp:coreProperties>
</file>